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oe.Williams\Documents\BUDGET 2020-21 (MTREF 20-23)\4. MTREF SUBMISSION - 25 JUNE 2020\"/>
    </mc:Choice>
  </mc:AlternateContent>
  <bookViews>
    <workbookView xWindow="0" yWindow="0" windowWidth="19200" windowHeight="6735" firstSheet="1" activeTab="1"/>
  </bookViews>
  <sheets>
    <sheet name="Summary Mangaung 2019-22" sheetId="1" state="hidden" r:id="rId1"/>
    <sheet name="Summary Mangaung 2020-23" sheetId="2" r:id="rId2"/>
  </sheets>
  <externalReferences>
    <externalReference r:id="rId3"/>
  </externalReferences>
  <definedNames>
    <definedName name="_xlnm.Print_Area" localSheetId="0">'Summary Mangaung 2019-22'!$A$1:$N$210</definedName>
    <definedName name="_xlnm.Print_Area" localSheetId="1">'Summary Mangaung 2020-23'!$A$1:$O$210</definedName>
    <definedName name="_xlnm.Print_Titles" localSheetId="0">'Summary Mangaung 2019-22'!$3:$6</definedName>
    <definedName name="_xlnm.Print_Titles" localSheetId="1">'Summary Mangaung 2020-23'!$3:$6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9" i="2" l="1"/>
  <c r="O198" i="2"/>
  <c r="O197" i="2"/>
  <c r="O195" i="2"/>
  <c r="O194" i="2"/>
  <c r="O193" i="2"/>
  <c r="O192" i="2"/>
  <c r="O188" i="2"/>
  <c r="O186" i="2"/>
  <c r="O184" i="2"/>
  <c r="O182" i="2"/>
  <c r="O180" i="2"/>
  <c r="O177" i="2"/>
  <c r="O176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39" i="2"/>
  <c r="O138" i="2"/>
  <c r="O137" i="2"/>
  <c r="O136" i="2"/>
  <c r="O135" i="2"/>
  <c r="O134" i="2"/>
  <c r="O133" i="2"/>
  <c r="O132" i="2"/>
  <c r="O131" i="2"/>
  <c r="O129" i="2"/>
  <c r="O127" i="2"/>
  <c r="O125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1" i="2"/>
  <c r="O100" i="2"/>
  <c r="O99" i="2"/>
  <c r="O95" i="2"/>
  <c r="O87" i="2"/>
  <c r="O85" i="2"/>
  <c r="O81" i="2"/>
  <c r="O68" i="2"/>
  <c r="O63" i="2"/>
  <c r="O59" i="2"/>
  <c r="O50" i="2"/>
  <c r="O49" i="2"/>
  <c r="O39" i="2"/>
  <c r="O36" i="2"/>
  <c r="O25" i="2"/>
  <c r="O22" i="2"/>
  <c r="O21" i="2"/>
  <c r="O20" i="2"/>
  <c r="O17" i="2"/>
  <c r="O15" i="2"/>
  <c r="O13" i="2"/>
  <c r="O11" i="2"/>
  <c r="N199" i="2"/>
  <c r="N198" i="2"/>
  <c r="N197" i="2"/>
  <c r="N195" i="2"/>
  <c r="N194" i="2"/>
  <c r="N193" i="2"/>
  <c r="N192" i="2"/>
  <c r="N188" i="2"/>
  <c r="N186" i="2"/>
  <c r="N184" i="2"/>
  <c r="N182" i="2"/>
  <c r="N180" i="2"/>
  <c r="N177" i="2"/>
  <c r="N176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39" i="2"/>
  <c r="N138" i="2"/>
  <c r="N137" i="2"/>
  <c r="N136" i="2"/>
  <c r="N135" i="2"/>
  <c r="N134" i="2"/>
  <c r="N133" i="2"/>
  <c r="N132" i="2"/>
  <c r="N131" i="2"/>
  <c r="N129" i="2"/>
  <c r="N127" i="2"/>
  <c r="N125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1" i="2"/>
  <c r="N100" i="2"/>
  <c r="N99" i="2"/>
  <c r="N95" i="2"/>
  <c r="N87" i="2"/>
  <c r="N85" i="2"/>
  <c r="N81" i="2"/>
  <c r="N68" i="2"/>
  <c r="N63" i="2"/>
  <c r="N59" i="2"/>
  <c r="N50" i="2"/>
  <c r="N49" i="2"/>
  <c r="N39" i="2"/>
  <c r="N36" i="2"/>
  <c r="N25" i="2"/>
  <c r="N22" i="2"/>
  <c r="N21" i="2"/>
  <c r="N20" i="2"/>
  <c r="N17" i="2"/>
  <c r="N15" i="2"/>
  <c r="N13" i="2"/>
  <c r="N11" i="2"/>
  <c r="M199" i="2"/>
  <c r="M198" i="2"/>
  <c r="M197" i="2"/>
  <c r="M195" i="2"/>
  <c r="M194" i="2"/>
  <c r="M193" i="2"/>
  <c r="M192" i="2"/>
  <c r="M188" i="2"/>
  <c r="M186" i="2"/>
  <c r="M184" i="2"/>
  <c r="M182" i="2"/>
  <c r="M180" i="2"/>
  <c r="M177" i="2"/>
  <c r="M176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39" i="2"/>
  <c r="M138" i="2"/>
  <c r="M137" i="2"/>
  <c r="M136" i="2"/>
  <c r="M135" i="2"/>
  <c r="M134" i="2"/>
  <c r="M133" i="2"/>
  <c r="M132" i="2"/>
  <c r="M131" i="2"/>
  <c r="M129" i="2"/>
  <c r="M127" i="2"/>
  <c r="M125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1" i="2"/>
  <c r="M100" i="2"/>
  <c r="M99" i="2"/>
  <c r="M95" i="2"/>
  <c r="M87" i="2"/>
  <c r="M85" i="2"/>
  <c r="M81" i="2"/>
  <c r="M68" i="2"/>
  <c r="M63" i="2"/>
  <c r="M59" i="2"/>
  <c r="M50" i="2"/>
  <c r="M49" i="2"/>
  <c r="M39" i="2"/>
  <c r="M36" i="2"/>
  <c r="M25" i="2"/>
  <c r="M22" i="2"/>
  <c r="M21" i="2"/>
  <c r="M20" i="2"/>
  <c r="M17" i="2"/>
  <c r="M15" i="2"/>
  <c r="M13" i="2"/>
  <c r="M11" i="2"/>
  <c r="J11" i="1"/>
  <c r="G199" i="2" l="1"/>
  <c r="H199" i="2" s="1"/>
  <c r="G198" i="2"/>
  <c r="G197" i="2"/>
  <c r="H197" i="2" s="1"/>
  <c r="G195" i="2"/>
  <c r="G194" i="2"/>
  <c r="H194" i="2" s="1"/>
  <c r="H193" i="2"/>
  <c r="G193" i="2"/>
  <c r="G192" i="2"/>
  <c r="H192" i="2" s="1"/>
  <c r="D189" i="2"/>
  <c r="H188" i="2"/>
  <c r="G188" i="2"/>
  <c r="D187" i="2"/>
  <c r="H186" i="2"/>
  <c r="G186" i="2"/>
  <c r="D185" i="2"/>
  <c r="G184" i="2"/>
  <c r="I182" i="2"/>
  <c r="J182" i="2" s="1"/>
  <c r="H182" i="2"/>
  <c r="G182" i="2"/>
  <c r="G180" i="2"/>
  <c r="H177" i="2"/>
  <c r="G177" i="2"/>
  <c r="G176" i="2"/>
  <c r="G173" i="2"/>
  <c r="F173" i="2"/>
  <c r="D173" i="2"/>
  <c r="I172" i="2"/>
  <c r="H161" i="2"/>
  <c r="G161" i="2"/>
  <c r="F161" i="2"/>
  <c r="G160" i="2"/>
  <c r="F160" i="2"/>
  <c r="I159" i="2"/>
  <c r="J159" i="2" s="1"/>
  <c r="G159" i="2"/>
  <c r="F159" i="2"/>
  <c r="H159" i="2" s="1"/>
  <c r="I158" i="2"/>
  <c r="H158" i="2"/>
  <c r="G158" i="2"/>
  <c r="F158" i="2"/>
  <c r="D158" i="2"/>
  <c r="H157" i="2"/>
  <c r="G157" i="2"/>
  <c r="F157" i="2"/>
  <c r="H156" i="2"/>
  <c r="G156" i="2"/>
  <c r="F156" i="2"/>
  <c r="D156" i="2"/>
  <c r="H155" i="2"/>
  <c r="G155" i="2"/>
  <c r="F155" i="2"/>
  <c r="G154" i="2"/>
  <c r="F154" i="2"/>
  <c r="D154" i="2"/>
  <c r="G153" i="2"/>
  <c r="F153" i="2"/>
  <c r="D153" i="2"/>
  <c r="G152" i="2"/>
  <c r="F152" i="2"/>
  <c r="D152" i="2"/>
  <c r="G151" i="2"/>
  <c r="F151" i="2"/>
  <c r="D151" i="2"/>
  <c r="G150" i="2"/>
  <c r="F150" i="2"/>
  <c r="D150" i="2"/>
  <c r="G149" i="2"/>
  <c r="F149" i="2"/>
  <c r="D149" i="2"/>
  <c r="B149" i="2"/>
  <c r="H148" i="2"/>
  <c r="G148" i="2"/>
  <c r="F148" i="2"/>
  <c r="D148" i="2"/>
  <c r="H147" i="2"/>
  <c r="G147" i="2"/>
  <c r="F147" i="2"/>
  <c r="G146" i="2"/>
  <c r="F146" i="2"/>
  <c r="I145" i="2"/>
  <c r="J145" i="2" s="1"/>
  <c r="G145" i="2"/>
  <c r="H145" i="2" s="1"/>
  <c r="F145" i="2"/>
  <c r="D145" i="2"/>
  <c r="H143" i="2"/>
  <c r="G143" i="2"/>
  <c r="I143" i="2" s="1"/>
  <c r="J143" i="2" s="1"/>
  <c r="F143" i="2"/>
  <c r="D143" i="2"/>
  <c r="I142" i="2"/>
  <c r="B141" i="2"/>
  <c r="G139" i="2"/>
  <c r="H139" i="2" s="1"/>
  <c r="G138" i="2"/>
  <c r="G137" i="2"/>
  <c r="H137" i="2" s="1"/>
  <c r="D137" i="2"/>
  <c r="B137" i="2"/>
  <c r="G136" i="2"/>
  <c r="H136" i="2" s="1"/>
  <c r="G135" i="2"/>
  <c r="H135" i="2" s="1"/>
  <c r="G134" i="2"/>
  <c r="F134" i="2"/>
  <c r="D134" i="2"/>
  <c r="B134" i="2"/>
  <c r="G133" i="2"/>
  <c r="F133" i="2"/>
  <c r="I132" i="2"/>
  <c r="J132" i="2" s="1"/>
  <c r="G132" i="2"/>
  <c r="H132" i="2" s="1"/>
  <c r="F132" i="2"/>
  <c r="I131" i="2"/>
  <c r="H131" i="2"/>
  <c r="G131" i="2"/>
  <c r="F131" i="2"/>
  <c r="D131" i="2"/>
  <c r="B131" i="2"/>
  <c r="B130" i="2"/>
  <c r="G129" i="2"/>
  <c r="F129" i="2"/>
  <c r="D129" i="2"/>
  <c r="B129" i="2"/>
  <c r="B128" i="2"/>
  <c r="H127" i="2"/>
  <c r="G127" i="2"/>
  <c r="F127" i="2"/>
  <c r="D127" i="2"/>
  <c r="B127" i="2"/>
  <c r="B126" i="2"/>
  <c r="G125" i="2"/>
  <c r="F125" i="2"/>
  <c r="D125" i="2"/>
  <c r="B125" i="2"/>
  <c r="B123" i="2"/>
  <c r="H121" i="2"/>
  <c r="G121" i="2"/>
  <c r="D121" i="2"/>
  <c r="B121" i="2"/>
  <c r="I120" i="2"/>
  <c r="H120" i="2"/>
  <c r="G120" i="2"/>
  <c r="D120" i="2"/>
  <c r="B120" i="2"/>
  <c r="H119" i="2"/>
  <c r="G119" i="2"/>
  <c r="D119" i="2"/>
  <c r="B119" i="2"/>
  <c r="I118" i="2"/>
  <c r="H118" i="2"/>
  <c r="G118" i="2"/>
  <c r="D118" i="2"/>
  <c r="B118" i="2"/>
  <c r="H117" i="2"/>
  <c r="G117" i="2"/>
  <c r="D117" i="2"/>
  <c r="B117" i="2"/>
  <c r="I116" i="2"/>
  <c r="H116" i="2"/>
  <c r="G116" i="2"/>
  <c r="D116" i="2"/>
  <c r="B116" i="2"/>
  <c r="H115" i="2"/>
  <c r="G115" i="2"/>
  <c r="D115" i="2"/>
  <c r="B115" i="2"/>
  <c r="I114" i="2"/>
  <c r="H114" i="2"/>
  <c r="G114" i="2"/>
  <c r="D114" i="2"/>
  <c r="B114" i="2"/>
  <c r="H113" i="2"/>
  <c r="G113" i="2"/>
  <c r="D113" i="2"/>
  <c r="B113" i="2"/>
  <c r="I112" i="2"/>
  <c r="H112" i="2"/>
  <c r="G112" i="2"/>
  <c r="D112" i="2"/>
  <c r="B112" i="2"/>
  <c r="H111" i="2"/>
  <c r="G111" i="2"/>
  <c r="D111" i="2"/>
  <c r="B111" i="2"/>
  <c r="I110" i="2"/>
  <c r="H110" i="2"/>
  <c r="G110" i="2"/>
  <c r="D110" i="2"/>
  <c r="B110" i="2"/>
  <c r="B108" i="2"/>
  <c r="H106" i="2"/>
  <c r="G106" i="2"/>
  <c r="I106" i="2" s="1"/>
  <c r="J106" i="2" s="1"/>
  <c r="F106" i="2"/>
  <c r="D106" i="2"/>
  <c r="I105" i="2"/>
  <c r="B103" i="2"/>
  <c r="G101" i="2"/>
  <c r="H101" i="2" s="1"/>
  <c r="F101" i="2"/>
  <c r="D101" i="2"/>
  <c r="B101" i="2"/>
  <c r="G100" i="2"/>
  <c r="F100" i="2"/>
  <c r="D100" i="2"/>
  <c r="B100" i="2"/>
  <c r="H99" i="2"/>
  <c r="G99" i="2"/>
  <c r="F99" i="2"/>
  <c r="D99" i="2"/>
  <c r="B99" i="2"/>
  <c r="B97" i="2"/>
  <c r="G95" i="2"/>
  <c r="H95" i="2" s="1"/>
  <c r="F95" i="2"/>
  <c r="D95" i="2"/>
  <c r="B95" i="2"/>
  <c r="B89" i="2"/>
  <c r="H87" i="2"/>
  <c r="G87" i="2"/>
  <c r="F87" i="2"/>
  <c r="D87" i="2"/>
  <c r="B87" i="2"/>
  <c r="H85" i="2"/>
  <c r="G85" i="2"/>
  <c r="F85" i="2"/>
  <c r="D85" i="2"/>
  <c r="B85" i="2"/>
  <c r="B83" i="2"/>
  <c r="G81" i="2"/>
  <c r="F81" i="2"/>
  <c r="D81" i="2"/>
  <c r="B81" i="2"/>
  <c r="B77" i="2"/>
  <c r="G75" i="2"/>
  <c r="F75" i="2"/>
  <c r="D75" i="2"/>
  <c r="I74" i="2"/>
  <c r="B72" i="2"/>
  <c r="G70" i="2"/>
  <c r="D70" i="2"/>
  <c r="B70" i="2"/>
  <c r="G69" i="2"/>
  <c r="D69" i="2"/>
  <c r="B69" i="2"/>
  <c r="G68" i="2"/>
  <c r="F68" i="2"/>
  <c r="D68" i="2"/>
  <c r="B68" i="2"/>
  <c r="B67" i="2"/>
  <c r="H65" i="2"/>
  <c r="G65" i="2"/>
  <c r="D65" i="2"/>
  <c r="C65" i="2"/>
  <c r="B65" i="2"/>
  <c r="G63" i="2"/>
  <c r="D63" i="2"/>
  <c r="B63" i="2"/>
  <c r="G61" i="2"/>
  <c r="D61" i="2"/>
  <c r="B61" i="2"/>
  <c r="G59" i="2"/>
  <c r="D59" i="2"/>
  <c r="C59" i="2"/>
  <c r="B59" i="2"/>
  <c r="B57" i="2"/>
  <c r="B56" i="2"/>
  <c r="G54" i="2"/>
  <c r="F54" i="2"/>
  <c r="B54" i="2"/>
  <c r="G52" i="2"/>
  <c r="F52" i="2"/>
  <c r="B52" i="2"/>
  <c r="H50" i="2"/>
  <c r="G50" i="2"/>
  <c r="F50" i="2"/>
  <c r="D50" i="2"/>
  <c r="B50" i="2"/>
  <c r="I49" i="2"/>
  <c r="H49" i="2"/>
  <c r="G49" i="2"/>
  <c r="J49" i="2" s="1"/>
  <c r="F49" i="2"/>
  <c r="D49" i="2"/>
  <c r="B49" i="2"/>
  <c r="B47" i="2"/>
  <c r="I46" i="2"/>
  <c r="J46" i="2" s="1"/>
  <c r="H46" i="2"/>
  <c r="G46" i="2"/>
  <c r="F46" i="2"/>
  <c r="I45" i="2"/>
  <c r="B44" i="2"/>
  <c r="H41" i="2"/>
  <c r="G41" i="2"/>
  <c r="D41" i="2"/>
  <c r="B41" i="2"/>
  <c r="H39" i="2"/>
  <c r="G39" i="2"/>
  <c r="D39" i="2"/>
  <c r="B39" i="2"/>
  <c r="H38" i="2"/>
  <c r="G38" i="2"/>
  <c r="D38" i="2"/>
  <c r="B38" i="2"/>
  <c r="H36" i="2"/>
  <c r="G36" i="2"/>
  <c r="D36" i="2"/>
  <c r="B36" i="2"/>
  <c r="B34" i="2"/>
  <c r="B32" i="2"/>
  <c r="G30" i="2"/>
  <c r="F30" i="2"/>
  <c r="B30" i="2"/>
  <c r="G28" i="2"/>
  <c r="D28" i="2"/>
  <c r="B28" i="2"/>
  <c r="G26" i="2"/>
  <c r="D26" i="2"/>
  <c r="B26" i="2"/>
  <c r="I25" i="2"/>
  <c r="H25" i="2"/>
  <c r="G25" i="2"/>
  <c r="J25" i="2" s="1"/>
  <c r="F25" i="2"/>
  <c r="D25" i="2"/>
  <c r="B25" i="2"/>
  <c r="B24" i="2"/>
  <c r="G22" i="2"/>
  <c r="F22" i="2"/>
  <c r="B22" i="2"/>
  <c r="G21" i="2"/>
  <c r="F21" i="2"/>
  <c r="B21" i="2"/>
  <c r="G20" i="2"/>
  <c r="F20" i="2"/>
  <c r="B20" i="2"/>
  <c r="B19" i="2"/>
  <c r="H17" i="2"/>
  <c r="G17" i="2"/>
  <c r="F17" i="2"/>
  <c r="D17" i="2"/>
  <c r="B17" i="2"/>
  <c r="I15" i="2"/>
  <c r="H15" i="2"/>
  <c r="G15" i="2"/>
  <c r="F15" i="2"/>
  <c r="B15" i="2"/>
  <c r="I13" i="2"/>
  <c r="H13" i="2"/>
  <c r="G13" i="2"/>
  <c r="F13" i="2"/>
  <c r="D13" i="2"/>
  <c r="B13" i="2"/>
  <c r="J11" i="2"/>
  <c r="I11" i="2"/>
  <c r="G11" i="2"/>
  <c r="F11" i="2"/>
  <c r="H11" i="2" s="1"/>
  <c r="D11" i="2"/>
  <c r="B11" i="2"/>
  <c r="B9" i="2"/>
  <c r="J5" i="2"/>
  <c r="I5" i="2"/>
  <c r="H5" i="2"/>
  <c r="G5" i="2"/>
  <c r="F5" i="2"/>
  <c r="E5" i="2"/>
  <c r="I4" i="2"/>
  <c r="I197" i="2" s="1"/>
  <c r="J197" i="2" s="1"/>
  <c r="J13" i="2" l="1"/>
  <c r="J15" i="2"/>
  <c r="I20" i="2"/>
  <c r="J20" i="2" s="1"/>
  <c r="H20" i="2"/>
  <c r="J21" i="2"/>
  <c r="I21" i="2"/>
  <c r="H21" i="2"/>
  <c r="I22" i="2"/>
  <c r="J22" i="2" s="1"/>
  <c r="H22" i="2"/>
  <c r="J50" i="2"/>
  <c r="J59" i="2"/>
  <c r="I59" i="2"/>
  <c r="H59" i="2"/>
  <c r="I61" i="2"/>
  <c r="J61" i="2" s="1"/>
  <c r="M61" i="2" s="1"/>
  <c r="N61" i="2" s="1"/>
  <c r="H61" i="2"/>
  <c r="J113" i="2"/>
  <c r="J138" i="2"/>
  <c r="I138" i="2"/>
  <c r="I149" i="2"/>
  <c r="H149" i="2"/>
  <c r="I153" i="2"/>
  <c r="H153" i="2"/>
  <c r="J157" i="2"/>
  <c r="I176" i="2"/>
  <c r="H176" i="2"/>
  <c r="I194" i="2"/>
  <c r="J194" i="2" s="1"/>
  <c r="I17" i="2"/>
  <c r="J17" i="2" s="1"/>
  <c r="I50" i="2"/>
  <c r="H63" i="2"/>
  <c r="I68" i="2"/>
  <c r="J68" i="2" s="1"/>
  <c r="H68" i="2"/>
  <c r="I85" i="2"/>
  <c r="J85" i="2" s="1"/>
  <c r="I99" i="2"/>
  <c r="J99" i="2" s="1"/>
  <c r="I127" i="2"/>
  <c r="H134" i="2"/>
  <c r="I136" i="2"/>
  <c r="J136" i="2" s="1"/>
  <c r="H138" i="2"/>
  <c r="I139" i="2"/>
  <c r="J139" i="2" s="1"/>
  <c r="J148" i="2"/>
  <c r="I148" i="2"/>
  <c r="J149" i="2"/>
  <c r="I150" i="2"/>
  <c r="J150" i="2" s="1"/>
  <c r="H150" i="2"/>
  <c r="J153" i="2"/>
  <c r="I154" i="2"/>
  <c r="J154" i="2" s="1"/>
  <c r="H154" i="2"/>
  <c r="J155" i="2"/>
  <c r="I155" i="2"/>
  <c r="J176" i="2"/>
  <c r="I177" i="2"/>
  <c r="J177" i="2" s="1"/>
  <c r="I188" i="2"/>
  <c r="J188" i="2" s="1"/>
  <c r="I192" i="2"/>
  <c r="J192" i="2" s="1"/>
  <c r="J198" i="2"/>
  <c r="I198" i="2"/>
  <c r="I100" i="2"/>
  <c r="J100" i="2" s="1"/>
  <c r="H100" i="2"/>
  <c r="J111" i="2"/>
  <c r="I135" i="2"/>
  <c r="J135" i="2" s="1"/>
  <c r="I63" i="2"/>
  <c r="J63" i="2" s="1"/>
  <c r="I75" i="2"/>
  <c r="J75" i="2" s="1"/>
  <c r="H75" i="2"/>
  <c r="J87" i="2"/>
  <c r="I87" i="2"/>
  <c r="J110" i="2"/>
  <c r="I111" i="2"/>
  <c r="J112" i="2"/>
  <c r="I113" i="2"/>
  <c r="J114" i="2"/>
  <c r="I115" i="2"/>
  <c r="J115" i="2" s="1"/>
  <c r="J116" i="2"/>
  <c r="I117" i="2"/>
  <c r="J117" i="2" s="1"/>
  <c r="J118" i="2"/>
  <c r="I119" i="2"/>
  <c r="J120" i="2"/>
  <c r="I121" i="2"/>
  <c r="J121" i="2" s="1"/>
  <c r="J131" i="2"/>
  <c r="I134" i="2"/>
  <c r="J134" i="2" s="1"/>
  <c r="I137" i="2"/>
  <c r="J137" i="2" s="1"/>
  <c r="I151" i="2"/>
  <c r="J151" i="2" s="1"/>
  <c r="H151" i="2"/>
  <c r="I157" i="2"/>
  <c r="J158" i="2"/>
  <c r="I173" i="2"/>
  <c r="J173" i="2" s="1"/>
  <c r="H173" i="2"/>
  <c r="I184" i="2"/>
  <c r="J184" i="2" s="1"/>
  <c r="H184" i="2"/>
  <c r="I186" i="2"/>
  <c r="J186" i="2" s="1"/>
  <c r="I195" i="2"/>
  <c r="J195" i="2" s="1"/>
  <c r="H198" i="2"/>
  <c r="I199" i="2"/>
  <c r="J199" i="2" s="1"/>
  <c r="I81" i="2"/>
  <c r="J81" i="2" s="1"/>
  <c r="H81" i="2"/>
  <c r="J119" i="2"/>
  <c r="I125" i="2"/>
  <c r="J125" i="2" s="1"/>
  <c r="H125" i="2"/>
  <c r="I36" i="2"/>
  <c r="J36" i="2" s="1"/>
  <c r="I38" i="2"/>
  <c r="J38" i="2" s="1"/>
  <c r="M38" i="2" s="1"/>
  <c r="N38" i="2" s="1"/>
  <c r="I39" i="2"/>
  <c r="J39" i="2" s="1"/>
  <c r="I41" i="2"/>
  <c r="J41" i="2" s="1"/>
  <c r="M41" i="2" s="1"/>
  <c r="N41" i="2" s="1"/>
  <c r="I65" i="2"/>
  <c r="J65" i="2" s="1"/>
  <c r="M65" i="2" s="1"/>
  <c r="N65" i="2" s="1"/>
  <c r="I95" i="2"/>
  <c r="J95" i="2" s="1"/>
  <c r="I101" i="2"/>
  <c r="J101" i="2" s="1"/>
  <c r="J127" i="2"/>
  <c r="I129" i="2"/>
  <c r="J129" i="2" s="1"/>
  <c r="H129" i="2"/>
  <c r="I133" i="2"/>
  <c r="J133" i="2" s="1"/>
  <c r="H133" i="2"/>
  <c r="I146" i="2"/>
  <c r="J146" i="2" s="1"/>
  <c r="H146" i="2"/>
  <c r="J147" i="2"/>
  <c r="I147" i="2"/>
  <c r="I152" i="2"/>
  <c r="J152" i="2" s="1"/>
  <c r="H152" i="2"/>
  <c r="J156" i="2"/>
  <c r="I156" i="2"/>
  <c r="I160" i="2"/>
  <c r="J160" i="2" s="1"/>
  <c r="H160" i="2"/>
  <c r="J161" i="2"/>
  <c r="I161" i="2"/>
  <c r="I180" i="2"/>
  <c r="J180" i="2" s="1"/>
  <c r="H180" i="2"/>
  <c r="J193" i="2"/>
  <c r="I193" i="2"/>
  <c r="H195" i="2"/>
  <c r="G199" i="1"/>
  <c r="H199" i="1" s="1"/>
  <c r="G198" i="1"/>
  <c r="H198" i="1" s="1"/>
  <c r="G197" i="1"/>
  <c r="H197" i="1" s="1"/>
  <c r="G195" i="1"/>
  <c r="H195" i="1" s="1"/>
  <c r="H194" i="1"/>
  <c r="G194" i="1"/>
  <c r="G193" i="1"/>
  <c r="H193" i="1" s="1"/>
  <c r="G192" i="1"/>
  <c r="H192" i="1" s="1"/>
  <c r="D189" i="1"/>
  <c r="G188" i="1"/>
  <c r="D187" i="1"/>
  <c r="G186" i="1"/>
  <c r="H186" i="1" s="1"/>
  <c r="D185" i="1"/>
  <c r="G184" i="1"/>
  <c r="H184" i="1" s="1"/>
  <c r="G182" i="1"/>
  <c r="G180" i="1"/>
  <c r="H180" i="1" s="1"/>
  <c r="G177" i="1"/>
  <c r="G176" i="1"/>
  <c r="G173" i="1"/>
  <c r="H173" i="1" s="1"/>
  <c r="F173" i="1"/>
  <c r="D173" i="1"/>
  <c r="I172" i="1"/>
  <c r="G161" i="1"/>
  <c r="F161" i="1"/>
  <c r="G160" i="1"/>
  <c r="F160" i="1"/>
  <c r="G159" i="1"/>
  <c r="F159" i="1"/>
  <c r="G158" i="1"/>
  <c r="F158" i="1"/>
  <c r="D158" i="1"/>
  <c r="G157" i="1"/>
  <c r="F157" i="1"/>
  <c r="G156" i="1"/>
  <c r="F156" i="1"/>
  <c r="H156" i="1" s="1"/>
  <c r="D156" i="1"/>
  <c r="G155" i="1"/>
  <c r="F155" i="1"/>
  <c r="G154" i="1"/>
  <c r="F154" i="1"/>
  <c r="H154" i="1" s="1"/>
  <c r="D154" i="1"/>
  <c r="G153" i="1"/>
  <c r="F153" i="1"/>
  <c r="H153" i="1" s="1"/>
  <c r="D153" i="1"/>
  <c r="G152" i="1"/>
  <c r="F152" i="1"/>
  <c r="D152" i="1"/>
  <c r="G151" i="1"/>
  <c r="F151" i="1"/>
  <c r="D151" i="1"/>
  <c r="G150" i="1"/>
  <c r="F150" i="1"/>
  <c r="D150" i="1"/>
  <c r="G149" i="1"/>
  <c r="F149" i="1"/>
  <c r="D149" i="1"/>
  <c r="B149" i="1"/>
  <c r="G148" i="1"/>
  <c r="F148" i="1"/>
  <c r="D148" i="1"/>
  <c r="G147" i="1"/>
  <c r="F147" i="1"/>
  <c r="G146" i="1"/>
  <c r="F146" i="1"/>
  <c r="H146" i="1" s="1"/>
  <c r="G145" i="1"/>
  <c r="H145" i="1" s="1"/>
  <c r="F145" i="1"/>
  <c r="D145" i="1"/>
  <c r="G143" i="1"/>
  <c r="H143" i="1" s="1"/>
  <c r="F143" i="1"/>
  <c r="D143" i="1"/>
  <c r="I142" i="1"/>
  <c r="B141" i="1"/>
  <c r="H139" i="1"/>
  <c r="G139" i="1"/>
  <c r="G138" i="1"/>
  <c r="H138" i="1" s="1"/>
  <c r="G137" i="1"/>
  <c r="H137" i="1" s="1"/>
  <c r="D137" i="1"/>
  <c r="B137" i="1"/>
  <c r="G136" i="1"/>
  <c r="H136" i="1" s="1"/>
  <c r="G135" i="1"/>
  <c r="H135" i="1" s="1"/>
  <c r="G134" i="1"/>
  <c r="F134" i="1"/>
  <c r="D134" i="1"/>
  <c r="B134" i="1"/>
  <c r="G133" i="1"/>
  <c r="F133" i="1"/>
  <c r="G132" i="1"/>
  <c r="F132" i="1"/>
  <c r="H132" i="1" s="1"/>
  <c r="G131" i="1"/>
  <c r="F131" i="1"/>
  <c r="D131" i="1"/>
  <c r="B131" i="1"/>
  <c r="B130" i="1"/>
  <c r="G129" i="1"/>
  <c r="F129" i="1"/>
  <c r="H129" i="1" s="1"/>
  <c r="D129" i="1"/>
  <c r="B129" i="1"/>
  <c r="B128" i="1"/>
  <c r="G127" i="1"/>
  <c r="F127" i="1"/>
  <c r="D127" i="1"/>
  <c r="B127" i="1"/>
  <c r="B126" i="1"/>
  <c r="G125" i="1"/>
  <c r="F125" i="1"/>
  <c r="D125" i="1"/>
  <c r="B125" i="1"/>
  <c r="B123" i="1"/>
  <c r="G121" i="1"/>
  <c r="D121" i="1"/>
  <c r="B121" i="1"/>
  <c r="G120" i="1"/>
  <c r="D120" i="1"/>
  <c r="B120" i="1"/>
  <c r="G119" i="1"/>
  <c r="D119" i="1"/>
  <c r="B119" i="1"/>
  <c r="G118" i="1"/>
  <c r="D118" i="1"/>
  <c r="B118" i="1"/>
  <c r="G117" i="1"/>
  <c r="D117" i="1"/>
  <c r="B117" i="1"/>
  <c r="G116" i="1"/>
  <c r="D116" i="1"/>
  <c r="B116" i="1"/>
  <c r="G115" i="1"/>
  <c r="D115" i="1"/>
  <c r="B115" i="1"/>
  <c r="G114" i="1"/>
  <c r="D114" i="1"/>
  <c r="B114" i="1"/>
  <c r="G113" i="1"/>
  <c r="D113" i="1"/>
  <c r="B113" i="1"/>
  <c r="G112" i="1"/>
  <c r="D112" i="1"/>
  <c r="B112" i="1"/>
  <c r="G111" i="1"/>
  <c r="D111" i="1"/>
  <c r="B111" i="1"/>
  <c r="G110" i="1"/>
  <c r="D110" i="1"/>
  <c r="B110" i="1"/>
  <c r="B108" i="1"/>
  <c r="G106" i="1"/>
  <c r="H106" i="1" s="1"/>
  <c r="F106" i="1"/>
  <c r="D106" i="1"/>
  <c r="I105" i="1"/>
  <c r="B103" i="1"/>
  <c r="G101" i="1"/>
  <c r="F101" i="1"/>
  <c r="H101" i="1" s="1"/>
  <c r="D101" i="1"/>
  <c r="B101" i="1"/>
  <c r="G100" i="1"/>
  <c r="F100" i="1"/>
  <c r="D100" i="1"/>
  <c r="B100" i="1"/>
  <c r="G99" i="1"/>
  <c r="F99" i="1"/>
  <c r="H99" i="1" s="1"/>
  <c r="D99" i="1"/>
  <c r="B99" i="1"/>
  <c r="B97" i="1"/>
  <c r="G95" i="1"/>
  <c r="F95" i="1"/>
  <c r="D95" i="1"/>
  <c r="B95" i="1"/>
  <c r="B89" i="1"/>
  <c r="G87" i="1"/>
  <c r="F87" i="1"/>
  <c r="D87" i="1"/>
  <c r="B87" i="1"/>
  <c r="G85" i="1"/>
  <c r="F85" i="1"/>
  <c r="D85" i="1"/>
  <c r="B85" i="1"/>
  <c r="B83" i="1"/>
  <c r="G81" i="1"/>
  <c r="F81" i="1"/>
  <c r="D81" i="1"/>
  <c r="B81" i="1"/>
  <c r="B77" i="1"/>
  <c r="G75" i="1"/>
  <c r="H75" i="1" s="1"/>
  <c r="F75" i="1"/>
  <c r="D75" i="1"/>
  <c r="I74" i="1"/>
  <c r="B72" i="1"/>
  <c r="G70" i="1"/>
  <c r="D70" i="1"/>
  <c r="B70" i="1"/>
  <c r="G69" i="1"/>
  <c r="D69" i="1"/>
  <c r="B69" i="1"/>
  <c r="G68" i="1"/>
  <c r="H68" i="1" s="1"/>
  <c r="F68" i="1"/>
  <c r="D68" i="1"/>
  <c r="B68" i="1"/>
  <c r="B67" i="1"/>
  <c r="G65" i="1"/>
  <c r="H65" i="1" s="1"/>
  <c r="D65" i="1"/>
  <c r="C65" i="1"/>
  <c r="B65" i="1"/>
  <c r="G63" i="1"/>
  <c r="D63" i="1"/>
  <c r="B63" i="1"/>
  <c r="G61" i="1"/>
  <c r="D61" i="1"/>
  <c r="B61" i="1"/>
  <c r="G59" i="1"/>
  <c r="D59" i="1"/>
  <c r="C59" i="1"/>
  <c r="B59" i="1"/>
  <c r="B57" i="1"/>
  <c r="B56" i="1"/>
  <c r="G54" i="1"/>
  <c r="F54" i="1"/>
  <c r="B54" i="1"/>
  <c r="G52" i="1"/>
  <c r="F52" i="1"/>
  <c r="B52" i="1"/>
  <c r="G50" i="1"/>
  <c r="F50" i="1"/>
  <c r="D50" i="1"/>
  <c r="B50" i="1"/>
  <c r="G49" i="1"/>
  <c r="F49" i="1"/>
  <c r="D49" i="1"/>
  <c r="B49" i="1"/>
  <c r="B47" i="1"/>
  <c r="G46" i="1"/>
  <c r="H46" i="1" s="1"/>
  <c r="F46" i="1"/>
  <c r="I45" i="1"/>
  <c r="B44" i="1"/>
  <c r="G41" i="1"/>
  <c r="D41" i="1"/>
  <c r="B41" i="1"/>
  <c r="G39" i="1"/>
  <c r="H39" i="1" s="1"/>
  <c r="D39" i="1"/>
  <c r="B39" i="1"/>
  <c r="G38" i="1"/>
  <c r="H38" i="1" s="1"/>
  <c r="D38" i="1"/>
  <c r="B38" i="1"/>
  <c r="G36" i="1"/>
  <c r="D36" i="1"/>
  <c r="B36" i="1"/>
  <c r="B34" i="1"/>
  <c r="B32" i="1"/>
  <c r="G30" i="1"/>
  <c r="F30" i="1"/>
  <c r="B30" i="1"/>
  <c r="G28" i="1"/>
  <c r="D28" i="1"/>
  <c r="B28" i="1"/>
  <c r="G26" i="1"/>
  <c r="D26" i="1"/>
  <c r="B26" i="1"/>
  <c r="G25" i="1"/>
  <c r="F25" i="1"/>
  <c r="D25" i="1"/>
  <c r="B25" i="1"/>
  <c r="B24" i="1"/>
  <c r="G22" i="1"/>
  <c r="F22" i="1"/>
  <c r="B22" i="1"/>
  <c r="G21" i="1"/>
  <c r="F21" i="1"/>
  <c r="B21" i="1"/>
  <c r="G20" i="1"/>
  <c r="F20" i="1"/>
  <c r="B20" i="1"/>
  <c r="B19" i="1"/>
  <c r="G17" i="1"/>
  <c r="H17" i="1" s="1"/>
  <c r="F17" i="1"/>
  <c r="D17" i="1"/>
  <c r="B17" i="1"/>
  <c r="G15" i="1"/>
  <c r="F15" i="1"/>
  <c r="B15" i="1"/>
  <c r="G13" i="1"/>
  <c r="F13" i="1"/>
  <c r="D13" i="1"/>
  <c r="B13" i="1"/>
  <c r="G11" i="1"/>
  <c r="F11" i="1"/>
  <c r="D11" i="1"/>
  <c r="B11" i="1"/>
  <c r="B9" i="1"/>
  <c r="G5" i="1"/>
  <c r="I5" i="1" s="1"/>
  <c r="J5" i="1" s="1"/>
  <c r="F5" i="1"/>
  <c r="E5" i="1"/>
  <c r="I4" i="1"/>
  <c r="I184" i="1" s="1"/>
  <c r="J184" i="1" s="1"/>
  <c r="M184" i="1" s="1"/>
  <c r="N184" i="1" s="1"/>
  <c r="I46" i="1" l="1"/>
  <c r="J46" i="1" s="1"/>
  <c r="I11" i="1"/>
  <c r="M11" i="1" s="1"/>
  <c r="N11" i="1" s="1"/>
  <c r="H13" i="1"/>
  <c r="H134" i="1"/>
  <c r="I173" i="1"/>
  <c r="J173" i="1" s="1"/>
  <c r="I36" i="1"/>
  <c r="J36" i="1" s="1"/>
  <c r="M36" i="1" s="1"/>
  <c r="N36" i="1" s="1"/>
  <c r="I75" i="1"/>
  <c r="J75" i="1" s="1"/>
  <c r="H81" i="1"/>
  <c r="H100" i="1"/>
  <c r="I106" i="1"/>
  <c r="J106" i="1" s="1"/>
  <c r="H150" i="1"/>
  <c r="H159" i="1"/>
  <c r="H15" i="1"/>
  <c r="I41" i="1"/>
  <c r="J41" i="1" s="1"/>
  <c r="M41" i="1" s="1"/>
  <c r="N41" i="1" s="1"/>
  <c r="H87" i="1"/>
  <c r="H125" i="1"/>
  <c r="H133" i="1"/>
  <c r="H149" i="1"/>
  <c r="H160" i="1"/>
  <c r="I25" i="1"/>
  <c r="J25" i="1" s="1"/>
  <c r="M25" i="1" s="1"/>
  <c r="N25" i="1" s="1"/>
  <c r="I152" i="1"/>
  <c r="I143" i="1"/>
  <c r="J143" i="1" s="1"/>
  <c r="H151" i="1"/>
  <c r="I176" i="1"/>
  <c r="J176" i="1" s="1"/>
  <c r="M176" i="1" s="1"/>
  <c r="N176" i="1" s="1"/>
  <c r="H5" i="1"/>
  <c r="H11" i="1"/>
  <c r="H49" i="1"/>
  <c r="I65" i="1"/>
  <c r="J65" i="1" s="1"/>
  <c r="M65" i="1" s="1"/>
  <c r="N65" i="1" s="1"/>
  <c r="H152" i="1"/>
  <c r="H176" i="1"/>
  <c r="I49" i="1"/>
  <c r="J49" i="1" s="1"/>
  <c r="M49" i="1" s="1"/>
  <c r="N49" i="1" s="1"/>
  <c r="I50" i="1"/>
  <c r="J50" i="1" s="1"/>
  <c r="M50" i="1" s="1"/>
  <c r="N50" i="1" s="1"/>
  <c r="I13" i="1"/>
  <c r="I15" i="1"/>
  <c r="H25" i="1"/>
  <c r="H36" i="1"/>
  <c r="H41" i="1"/>
  <c r="H50" i="1"/>
  <c r="H85" i="1"/>
  <c r="I125" i="1"/>
  <c r="J125" i="1" s="1"/>
  <c r="M125" i="1" s="1"/>
  <c r="N125" i="1" s="1"/>
  <c r="I146" i="1"/>
  <c r="H155" i="1"/>
  <c r="I160" i="1"/>
  <c r="I112" i="1"/>
  <c r="J112" i="1" s="1"/>
  <c r="M112" i="1" s="1"/>
  <c r="N112" i="1" s="1"/>
  <c r="H112" i="1"/>
  <c r="I115" i="1"/>
  <c r="J115" i="1" s="1"/>
  <c r="M115" i="1" s="1"/>
  <c r="N115" i="1" s="1"/>
  <c r="H115" i="1"/>
  <c r="I118" i="1"/>
  <c r="J118" i="1" s="1"/>
  <c r="M118" i="1" s="1"/>
  <c r="N118" i="1" s="1"/>
  <c r="H118" i="1"/>
  <c r="J119" i="1"/>
  <c r="M119" i="1" s="1"/>
  <c r="N119" i="1" s="1"/>
  <c r="I119" i="1"/>
  <c r="H119" i="1"/>
  <c r="J13" i="1"/>
  <c r="M13" i="1" s="1"/>
  <c r="N13" i="1" s="1"/>
  <c r="J15" i="1"/>
  <c r="M15" i="1" s="1"/>
  <c r="N15" i="1" s="1"/>
  <c r="I17" i="1"/>
  <c r="J17" i="1" s="1"/>
  <c r="M17" i="1" s="1"/>
  <c r="N17" i="1" s="1"/>
  <c r="H20" i="1"/>
  <c r="H21" i="1"/>
  <c r="H22" i="1"/>
  <c r="H59" i="1"/>
  <c r="H61" i="1"/>
  <c r="H63" i="1"/>
  <c r="I68" i="1"/>
  <c r="I99" i="1"/>
  <c r="J99" i="1" s="1"/>
  <c r="M99" i="1" s="1"/>
  <c r="N99" i="1" s="1"/>
  <c r="I100" i="1"/>
  <c r="I127" i="1"/>
  <c r="J127" i="1" s="1"/>
  <c r="M127" i="1" s="1"/>
  <c r="N127" i="1" s="1"/>
  <c r="H127" i="1"/>
  <c r="I129" i="1"/>
  <c r="J129" i="1" s="1"/>
  <c r="M129" i="1" s="1"/>
  <c r="N129" i="1" s="1"/>
  <c r="I149" i="1"/>
  <c r="I153" i="1"/>
  <c r="I177" i="1"/>
  <c r="J177" i="1" s="1"/>
  <c r="M177" i="1" s="1"/>
  <c r="N177" i="1" s="1"/>
  <c r="H177" i="1"/>
  <c r="I180" i="1"/>
  <c r="J180" i="1" s="1"/>
  <c r="M180" i="1" s="1"/>
  <c r="N180" i="1" s="1"/>
  <c r="I113" i="1"/>
  <c r="J113" i="1" s="1"/>
  <c r="M113" i="1" s="1"/>
  <c r="N113" i="1" s="1"/>
  <c r="H113" i="1"/>
  <c r="I116" i="1"/>
  <c r="J116" i="1" s="1"/>
  <c r="M116" i="1" s="1"/>
  <c r="N116" i="1" s="1"/>
  <c r="H116" i="1"/>
  <c r="I120" i="1"/>
  <c r="J120" i="1" s="1"/>
  <c r="M120" i="1" s="1"/>
  <c r="N120" i="1" s="1"/>
  <c r="H120" i="1"/>
  <c r="I20" i="1"/>
  <c r="J20" i="1" s="1"/>
  <c r="M20" i="1" s="1"/>
  <c r="N20" i="1" s="1"/>
  <c r="I22" i="1"/>
  <c r="J22" i="1" s="1"/>
  <c r="M22" i="1" s="1"/>
  <c r="N22" i="1" s="1"/>
  <c r="I59" i="1"/>
  <c r="J59" i="1" s="1"/>
  <c r="M59" i="1" s="1"/>
  <c r="N59" i="1" s="1"/>
  <c r="I61" i="1"/>
  <c r="J61" i="1" s="1"/>
  <c r="M61" i="1" s="1"/>
  <c r="N61" i="1" s="1"/>
  <c r="I63" i="1"/>
  <c r="J63" i="1" s="1"/>
  <c r="M63" i="1" s="1"/>
  <c r="N63" i="1" s="1"/>
  <c r="I95" i="1"/>
  <c r="J95" i="1" s="1"/>
  <c r="M95" i="1" s="1"/>
  <c r="N95" i="1" s="1"/>
  <c r="I131" i="1"/>
  <c r="J131" i="1" s="1"/>
  <c r="M131" i="1" s="1"/>
  <c r="N131" i="1" s="1"/>
  <c r="H131" i="1"/>
  <c r="J146" i="1"/>
  <c r="M146" i="1" s="1"/>
  <c r="N146" i="1" s="1"/>
  <c r="H147" i="1"/>
  <c r="H148" i="1"/>
  <c r="I150" i="1"/>
  <c r="J150" i="1" s="1"/>
  <c r="M150" i="1" s="1"/>
  <c r="N150" i="1" s="1"/>
  <c r="J152" i="1"/>
  <c r="M152" i="1" s="1"/>
  <c r="N152" i="1" s="1"/>
  <c r="I154" i="1"/>
  <c r="J154" i="1" s="1"/>
  <c r="M154" i="1" s="1"/>
  <c r="N154" i="1" s="1"/>
  <c r="J160" i="1"/>
  <c r="M160" i="1" s="1"/>
  <c r="N160" i="1" s="1"/>
  <c r="H161" i="1"/>
  <c r="J182" i="1"/>
  <c r="M182" i="1" s="1"/>
  <c r="N182" i="1" s="1"/>
  <c r="I182" i="1"/>
  <c r="H182" i="1"/>
  <c r="I111" i="1"/>
  <c r="J111" i="1" s="1"/>
  <c r="M111" i="1" s="1"/>
  <c r="N111" i="1" s="1"/>
  <c r="H111" i="1"/>
  <c r="I114" i="1"/>
  <c r="J114" i="1" s="1"/>
  <c r="M114" i="1" s="1"/>
  <c r="N114" i="1" s="1"/>
  <c r="H114" i="1"/>
  <c r="J117" i="1"/>
  <c r="M117" i="1" s="1"/>
  <c r="N117" i="1" s="1"/>
  <c r="I117" i="1"/>
  <c r="H117" i="1"/>
  <c r="I121" i="1"/>
  <c r="J121" i="1" s="1"/>
  <c r="M121" i="1" s="1"/>
  <c r="N121" i="1" s="1"/>
  <c r="H121" i="1"/>
  <c r="I198" i="1"/>
  <c r="J198" i="1" s="1"/>
  <c r="M198" i="1" s="1"/>
  <c r="N198" i="1" s="1"/>
  <c r="I195" i="1"/>
  <c r="J195" i="1" s="1"/>
  <c r="M195" i="1" s="1"/>
  <c r="N195" i="1" s="1"/>
  <c r="I193" i="1"/>
  <c r="J193" i="1" s="1"/>
  <c r="M193" i="1" s="1"/>
  <c r="N193" i="1" s="1"/>
  <c r="I186" i="1"/>
  <c r="J186" i="1" s="1"/>
  <c r="M186" i="1" s="1"/>
  <c r="N186" i="1" s="1"/>
  <c r="I161" i="1"/>
  <c r="J161" i="1" s="1"/>
  <c r="M161" i="1" s="1"/>
  <c r="N161" i="1" s="1"/>
  <c r="I156" i="1"/>
  <c r="J156" i="1" s="1"/>
  <c r="M156" i="1" s="1"/>
  <c r="N156" i="1" s="1"/>
  <c r="I155" i="1"/>
  <c r="J155" i="1" s="1"/>
  <c r="M155" i="1" s="1"/>
  <c r="N155" i="1" s="1"/>
  <c r="I148" i="1"/>
  <c r="J148" i="1" s="1"/>
  <c r="M148" i="1" s="1"/>
  <c r="N148" i="1" s="1"/>
  <c r="I147" i="1"/>
  <c r="J147" i="1" s="1"/>
  <c r="M147" i="1" s="1"/>
  <c r="N147" i="1" s="1"/>
  <c r="I138" i="1"/>
  <c r="J138" i="1" s="1"/>
  <c r="M138" i="1" s="1"/>
  <c r="N138" i="1" s="1"/>
  <c r="I135" i="1"/>
  <c r="J135" i="1" s="1"/>
  <c r="M135" i="1" s="1"/>
  <c r="N135" i="1" s="1"/>
  <c r="I21" i="1"/>
  <c r="J21" i="1" s="1"/>
  <c r="M21" i="1" s="1"/>
  <c r="N21" i="1" s="1"/>
  <c r="I38" i="1"/>
  <c r="J38" i="1" s="1"/>
  <c r="M38" i="1" s="1"/>
  <c r="N38" i="1" s="1"/>
  <c r="I39" i="1"/>
  <c r="J39" i="1" s="1"/>
  <c r="M39" i="1" s="1"/>
  <c r="N39" i="1" s="1"/>
  <c r="J68" i="1"/>
  <c r="M68" i="1" s="1"/>
  <c r="N68" i="1" s="1"/>
  <c r="I81" i="1"/>
  <c r="J81" i="1" s="1"/>
  <c r="M81" i="1" s="1"/>
  <c r="N81" i="1" s="1"/>
  <c r="I85" i="1"/>
  <c r="J85" i="1" s="1"/>
  <c r="M85" i="1" s="1"/>
  <c r="N85" i="1" s="1"/>
  <c r="I87" i="1"/>
  <c r="J87" i="1" s="1"/>
  <c r="M87" i="1" s="1"/>
  <c r="N87" i="1" s="1"/>
  <c r="H95" i="1"/>
  <c r="J100" i="1"/>
  <c r="M100" i="1" s="1"/>
  <c r="N100" i="1" s="1"/>
  <c r="I101" i="1"/>
  <c r="J101" i="1" s="1"/>
  <c r="M101" i="1" s="1"/>
  <c r="N101" i="1" s="1"/>
  <c r="I110" i="1"/>
  <c r="J110" i="1" s="1"/>
  <c r="M110" i="1" s="1"/>
  <c r="N110" i="1" s="1"/>
  <c r="H110" i="1"/>
  <c r="I133" i="1"/>
  <c r="J133" i="1" s="1"/>
  <c r="M133" i="1" s="1"/>
  <c r="N133" i="1" s="1"/>
  <c r="J149" i="1"/>
  <c r="M149" i="1" s="1"/>
  <c r="N149" i="1" s="1"/>
  <c r="I151" i="1"/>
  <c r="J151" i="1" s="1"/>
  <c r="M151" i="1" s="1"/>
  <c r="N151" i="1" s="1"/>
  <c r="J153" i="1"/>
  <c r="M153" i="1" s="1"/>
  <c r="N153" i="1" s="1"/>
  <c r="I157" i="1"/>
  <c r="J157" i="1" s="1"/>
  <c r="M157" i="1" s="1"/>
  <c r="N157" i="1" s="1"/>
  <c r="H157" i="1"/>
  <c r="I158" i="1"/>
  <c r="J158" i="1" s="1"/>
  <c r="M158" i="1" s="1"/>
  <c r="N158" i="1" s="1"/>
  <c r="H158" i="1"/>
  <c r="I188" i="1"/>
  <c r="J188" i="1" s="1"/>
  <c r="M188" i="1" s="1"/>
  <c r="N188" i="1" s="1"/>
  <c r="H188" i="1"/>
  <c r="I132" i="1"/>
  <c r="J132" i="1" s="1"/>
  <c r="M132" i="1" s="1"/>
  <c r="N132" i="1" s="1"/>
  <c r="I134" i="1"/>
  <c r="J134" i="1" s="1"/>
  <c r="M134" i="1" s="1"/>
  <c r="N134" i="1" s="1"/>
  <c r="I136" i="1"/>
  <c r="J136" i="1" s="1"/>
  <c r="M136" i="1" s="1"/>
  <c r="N136" i="1" s="1"/>
  <c r="I137" i="1"/>
  <c r="J137" i="1" s="1"/>
  <c r="M137" i="1" s="1"/>
  <c r="N137" i="1" s="1"/>
  <c r="I139" i="1"/>
  <c r="J139" i="1" s="1"/>
  <c r="M139" i="1" s="1"/>
  <c r="N139" i="1" s="1"/>
  <c r="I145" i="1"/>
  <c r="J145" i="1" s="1"/>
  <c r="M145" i="1" s="1"/>
  <c r="N145" i="1" s="1"/>
  <c r="I159" i="1"/>
  <c r="J159" i="1" s="1"/>
  <c r="M159" i="1" s="1"/>
  <c r="N159" i="1" s="1"/>
  <c r="I192" i="1"/>
  <c r="J192" i="1" s="1"/>
  <c r="M192" i="1" s="1"/>
  <c r="N192" i="1" s="1"/>
  <c r="I194" i="1"/>
  <c r="J194" i="1" s="1"/>
  <c r="M194" i="1" s="1"/>
  <c r="N194" i="1" s="1"/>
  <c r="I197" i="1"/>
  <c r="J197" i="1" s="1"/>
  <c r="M197" i="1" s="1"/>
  <c r="N197" i="1" s="1"/>
  <c r="I199" i="1"/>
  <c r="J199" i="1" s="1"/>
  <c r="M199" i="1" s="1"/>
  <c r="N199" i="1" s="1"/>
</calcChain>
</file>

<file path=xl/sharedStrings.xml><?xml version="1.0" encoding="utf-8"?>
<sst xmlns="http://schemas.openxmlformats.org/spreadsheetml/2006/main" count="784" uniqueCount="116">
  <si>
    <t>Gobodo</t>
  </si>
  <si>
    <t xml:space="preserve"> </t>
  </si>
  <si>
    <t>EXISTING</t>
  </si>
  <si>
    <t>PROPOSED</t>
  </si>
  <si>
    <t>%</t>
  </si>
  <si>
    <t>VAT @</t>
  </si>
  <si>
    <t>TOTAL</t>
  </si>
  <si>
    <t>REVENUE</t>
  </si>
  <si>
    <t xml:space="preserve">ELECTRICAL SERVICE TARIFFS </t>
  </si>
  <si>
    <t>TARIFFS</t>
  </si>
  <si>
    <t>INCREASE</t>
  </si>
  <si>
    <t>(Inc VAT)</t>
  </si>
  <si>
    <t>VOTE</t>
  </si>
  <si>
    <t>Area</t>
  </si>
  <si>
    <t>2016/2017</t>
  </si>
  <si>
    <t>NUMBER</t>
  </si>
  <si>
    <t>2020/2021</t>
  </si>
  <si>
    <t>2021/2022</t>
  </si>
  <si>
    <t xml:space="preserve"> applicable</t>
  </si>
  <si>
    <t>(Excl.vat)</t>
  </si>
  <si>
    <t>******  COST ESTIMATE SHALL BE PROVIDED, ON REQUEST, FOR SERVICES NOT LISTED ******</t>
  </si>
  <si>
    <t>Urban Area</t>
  </si>
  <si>
    <t>Urban</t>
  </si>
  <si>
    <t>Actual estimated cost plus network contribution for 5kVA</t>
  </si>
  <si>
    <t>Mangaung</t>
  </si>
  <si>
    <t>Regional</t>
  </si>
  <si>
    <t>Peri Urban Area</t>
  </si>
  <si>
    <t>Peri urban Area</t>
  </si>
  <si>
    <t>[Regional - peri urban area]</t>
  </si>
  <si>
    <t>(new price of split PP meter used @ R6321)</t>
  </si>
  <si>
    <t>OTHER SERVICE</t>
  </si>
  <si>
    <t>TARIFF</t>
  </si>
  <si>
    <t>Connection fee determined through cost estimate</t>
  </si>
  <si>
    <t>Actual estimated cost</t>
  </si>
  <si>
    <t xml:space="preserve">  </t>
  </si>
  <si>
    <t>These power supply points will be given only where</t>
  </si>
  <si>
    <t>infrastructure already exists.  In all other instances cost estimates</t>
  </si>
  <si>
    <t>will be quoted on request</t>
  </si>
  <si>
    <t>14427430220ZZZZZZZ11</t>
  </si>
  <si>
    <t>SERVICE</t>
  </si>
  <si>
    <t>Peri-Urban</t>
  </si>
  <si>
    <t>9.2.1.1 Fine for tampring: Normal 1Ph meter for single residential use</t>
  </si>
  <si>
    <t>9.2.1.2 Fine for tampring: Normal 1Ph meter for multiple residential use (cottages, room rental or backrooms)</t>
  </si>
  <si>
    <t>9.2.2.1 Fine for tampring: Normal 3Ph meter for single residential use</t>
  </si>
  <si>
    <t>9.2.2.2 Fine for tampring: Normal 3Ph meter for multiple residential use (cottages, room rental or backrooms)</t>
  </si>
  <si>
    <t>9.2.3.1 Fine for tampring: Normal 1Ph meter for single residential use</t>
  </si>
  <si>
    <t>9.2.3.2 Fine for tampring: Normal 1Ph meter for multiple residential use (cottages, room rental or backrooms)</t>
  </si>
  <si>
    <t>OTHER SERVICE CHARGES</t>
  </si>
  <si>
    <t>9.2.4 Reinstatement of supply following disconnection of service by CENTLEC  - 3 Phase pre-payment meter damaged or persistent tampering (PPD 3phase)</t>
  </si>
  <si>
    <t>9.2.4.1 Fine for tampering: Normal 3Ph meter for single residential use</t>
  </si>
  <si>
    <t>9.2.4.2 Fine for tampering: Normal 3Ph meter for multiple residential use (cottages, room rental or backrooms)</t>
  </si>
  <si>
    <t>9.3 Reinstatement of supply by  Finance Directorate (no motor cycles)</t>
  </si>
  <si>
    <t>9.5 Use of measuring instruments to record current and voltage fluctuations at the request of the consumer     1Phase (per 24 hour period)</t>
  </si>
  <si>
    <t>9.6 Use of measuring instruments to record current and voltage fluctuations at the request of the consumer  3Phase (per 24 hour period)</t>
  </si>
  <si>
    <t>9.7 Replacement of 1phase pre-payment meter due to tampering - blocking of vending</t>
  </si>
  <si>
    <t>9.8 Replacement of 3phase pre-payment meter due to tampering - blocking of vending</t>
  </si>
  <si>
    <t>9.9.1 Charges when tampering with metering equipment - Small (commercial supply 60A - 1phase) consumer (TC)</t>
  </si>
  <si>
    <t xml:space="preserve">9.9.1.1 Fine for tampering: Normal 1Ph meter for business (including formal student housing and guest houses) </t>
  </si>
  <si>
    <t>9.9.2 Charges when tampering with metering equipment - Small (commercial supply 3x60A - 3phase) consumer (TC)</t>
  </si>
  <si>
    <t xml:space="preserve">9.9.2.1 Fine for tampering: Normal 3Ph meter for business (including formal student housing and guest houses) (TC) </t>
  </si>
  <si>
    <t>9.10 Charges when tampering with metering equipment - Bulk consumer (TB)</t>
  </si>
  <si>
    <t>9.10.1 Fine for tampering: Bulk Consumers &lt;= 300kVA (TB)</t>
  </si>
  <si>
    <t>9.10.2 Fine for tampering: Bulk Consumers &gt;300kVA(TB)</t>
  </si>
  <si>
    <t xml:space="preserve">9.11 Replacement of the keypad units </t>
  </si>
  <si>
    <t>9.12 Levy for all refunds will be 26,6% of the quoted value</t>
  </si>
  <si>
    <t>DAMAGE TO CENTLEC CABLES, OVER HEAD LINES AND OTHER EQUIPMENT</t>
  </si>
  <si>
    <t>9.13  Excavations within public areas leading to damage to electricity cables, including attempts of theft</t>
  </si>
  <si>
    <t xml:space="preserve"> Estimated cost of material, Labour, Transport          plus 10%</t>
  </si>
  <si>
    <t>R10 900 plus the estimated cost of material, Labour, Transport plus 10%</t>
  </si>
  <si>
    <t>R10 900
plus the estimated cost of material, Labour, Transport plus 10%</t>
  </si>
  <si>
    <t>9.14  In the case of damage to a low voltage cable or line installation, or any part of the installation</t>
  </si>
  <si>
    <r>
      <t xml:space="preserve">9.15  Cost for damaging any 11kV cable </t>
    </r>
    <r>
      <rPr>
        <b/>
        <sz val="12"/>
        <rFont val="Times New Roman"/>
        <family val="1"/>
      </rPr>
      <t/>
    </r>
  </si>
  <si>
    <t>R20 000.00 per cable plus additional cost incurred of material, labour and transport plus 10%</t>
  </si>
  <si>
    <t>R22 000.00 per cable plus additional cost incurred of material, labour and transport plus 10%</t>
  </si>
  <si>
    <r>
      <t xml:space="preserve">9.17  Cost for damaging any 33kV PILC/XLPE cable </t>
    </r>
    <r>
      <rPr>
        <b/>
        <sz val="12"/>
        <rFont val="Times New Roman"/>
        <family val="1"/>
      </rPr>
      <t/>
    </r>
  </si>
  <si>
    <t>R40 000.00 per cable plus additional cost incurred of material, labour and transport plus 10%</t>
  </si>
  <si>
    <t>R80 000.00 per cable plus additional cost incurred of material, labour and transport plus 10%</t>
  </si>
  <si>
    <r>
      <t xml:space="preserve">9.18  Cost for damaging any 132kV PILC/XLPE cable </t>
    </r>
    <r>
      <rPr>
        <b/>
        <sz val="12"/>
        <rFont val="Times New Roman"/>
        <family val="1"/>
      </rPr>
      <t/>
    </r>
  </si>
  <si>
    <t>R100 000.00 per cable plus additional cost incurred of material, labour and transport plus 10%</t>
  </si>
  <si>
    <t>Note : In cases where the excavation occurred without authorization, or where the provisions of the wayleave policy were not followed, Centlec / Council reserves the right to institute further steps</t>
  </si>
  <si>
    <t>CENTLEC : ELECTRICITY SERVICES COSTS</t>
  </si>
  <si>
    <t>9.20. Delivery of notice of intended disconnection where a customer has failed to pay his/her account on the due date</t>
  </si>
  <si>
    <t>9.21 Clearance Certificate Tariff</t>
  </si>
  <si>
    <t>9.22 WAYLEAVES - for construcion and excavation work.</t>
  </si>
  <si>
    <t>Tariff per application</t>
  </si>
  <si>
    <t>Credit Control Fees will be levied as per debt collectors charges</t>
  </si>
  <si>
    <t>9.23 Notice Fees</t>
  </si>
  <si>
    <t>Disconnection and Reconnection Fees</t>
  </si>
  <si>
    <t>9.24 Residential - Disconnection and Reconnection Fees - Office hours</t>
  </si>
  <si>
    <t>9.25 Residential - Disconnection and Reconnection Fees - After Hours rate (N+33%)</t>
  </si>
  <si>
    <t>N/A</t>
  </si>
  <si>
    <t>9.26 Business - Disconnection and Reconnection Fees - Office hours</t>
  </si>
  <si>
    <t>9.27 Business - Disconnection and Reconnection Fees - After Hours rate (N+33%)</t>
  </si>
  <si>
    <t>9.28 Bulk connections - Disconnection and Reconnection Fees - Office hours</t>
  </si>
  <si>
    <t>9.29 Bulk connections - Disconnection and Reconnection Fees - After Hours rate (N+33%)</t>
  </si>
  <si>
    <t xml:space="preserve">Procurements Documents </t>
  </si>
  <si>
    <t>Tenders - R200 000 - R10mil)</t>
  </si>
  <si>
    <t>Tenders - (more than R10mil)</t>
  </si>
  <si>
    <t>Quotations - Standard service tariffs - 10% of the estimated cost to a maximum of --</t>
  </si>
  <si>
    <t>Quotations - Bulk connections and other services  - 10% of the estimated cost to a maximum of --</t>
  </si>
  <si>
    <t>Initial deposit for energy accounts</t>
  </si>
  <si>
    <t>Residential</t>
  </si>
  <si>
    <t>Business</t>
  </si>
  <si>
    <t>Bulk</t>
  </si>
  <si>
    <t>NB All deposits will be adjusted automatically should consumption charges be found to be more than the deposit held to cover the risk</t>
  </si>
  <si>
    <t>NB Bulk deposits are veriable due to recommendations from engineering departmenet</t>
  </si>
  <si>
    <t>ALL SERVICES ABOVE R10'000.00 CAN BE PAID OFF BY PAYING THE AMOUNT FOR THE</t>
  </si>
  <si>
    <t>NON-RECOVERABLE COSTS AND OPENING AN ACCOUNT AT THE FINANCE DIRECTORATE FOR THE</t>
  </si>
  <si>
    <t>PAYING OFF OF THE RECOVERABLE COSTS.</t>
  </si>
  <si>
    <t>** The above will not apply to any levies charged for tampering or outstanding accounts.</t>
  </si>
  <si>
    <t>DEPOSIT FOR ENERGY ACCOUNT - Energy account deposit according to connection size.</t>
  </si>
  <si>
    <t>NB* ALL DEPOSITS WILL BE ADJUSTED AUTOMATICALLY SHOULD CONSUMPTION CHARGES BE FOUND TO BE MORE THAN THE DEPOSIT HELD TO COVER THE RISK</t>
  </si>
  <si>
    <t>NB* BULK DEPOSITS ARE VARIABLE DUE TO RECOMMENDATIONS FROM ENGINEERING DEPARTMENT</t>
  </si>
  <si>
    <t>ANNEXURE B</t>
  </si>
  <si>
    <t>CENTLEC : SERVICES COSTS FOR MANGAUNG METRO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</si>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</sst>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&quot;R&quot;\ #,##0.00"/>
    <numFmt numFmtId="166" formatCode="&quot;R&quot;\ #,##0"/>
    <numFmt numFmtId="167" formatCode="_ &quot;R&quot;\ * #,##0.00_ ;_ &quot;R&quot;\ * \-#,##0.00_ ;_ &quot;R&quot;\ * &quot;-&quot;??_ ;_ @_ "/>
    <numFmt numFmtId="168" formatCode="_ &quot;R&quot;\ * #,##0_ ;_ &quot;R&quot;\ * \-#,##0_ ;_ &quot;R&quot;\ * &quot;-&quot;??_ ;_ @_ "/>
    <numFmt numFmtId="169" formatCode="_(* #,##0_);_(* \(#,##0\);_(* &quot;-&quot;??_);_(@_)"/>
  </numFmts>
  <fonts count="15" x14ac:knownFonts="1"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indexed="14"/>
      <name val="Arial"/>
      <family val="2"/>
    </font>
    <font>
      <b/>
      <sz val="12"/>
      <color indexed="14"/>
      <name val="Arial"/>
      <family val="2"/>
    </font>
    <font>
      <u/>
      <sz val="12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</cellStyleXfs>
  <cellXfs count="580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4" fillId="3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5" borderId="2" xfId="0" applyFont="1" applyFill="1" applyBorder="1"/>
    <xf numFmtId="164" fontId="4" fillId="0" borderId="2" xfId="0" applyNumberFormat="1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/>
    </xf>
    <xf numFmtId="165" fontId="5" fillId="5" borderId="5" xfId="0" applyNumberFormat="1" applyFont="1" applyFill="1" applyBorder="1" applyAlignment="1">
      <alignment horizontal="center" vertical="center"/>
    </xf>
    <xf numFmtId="0" fontId="4" fillId="0" borderId="7" xfId="0" applyFont="1" applyBorder="1"/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3" borderId="11" xfId="0" applyFont="1" applyFill="1" applyBorder="1"/>
    <xf numFmtId="0" fontId="4" fillId="4" borderId="11" xfId="0" applyFont="1" applyFill="1" applyBorder="1"/>
    <xf numFmtId="0" fontId="4" fillId="5" borderId="11" xfId="0" applyFont="1" applyFill="1" applyBorder="1"/>
    <xf numFmtId="164" fontId="4" fillId="0" borderId="11" xfId="0" applyNumberFormat="1" applyFont="1" applyBorder="1"/>
    <xf numFmtId="0" fontId="4" fillId="0" borderId="11" xfId="0" applyFont="1" applyBorder="1"/>
    <xf numFmtId="0" fontId="4" fillId="3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5" borderId="5" xfId="0" applyFont="1" applyFill="1" applyBorder="1"/>
    <xf numFmtId="164" fontId="4" fillId="0" borderId="5" xfId="0" applyNumberFormat="1" applyFont="1" applyBorder="1"/>
    <xf numFmtId="0" fontId="4" fillId="0" borderId="5" xfId="0" applyFont="1" applyBorder="1"/>
    <xf numFmtId="0" fontId="5" fillId="0" borderId="5" xfId="0" applyFont="1" applyBorder="1" applyAlignment="1">
      <alignment wrapText="1"/>
    </xf>
    <xf numFmtId="0" fontId="4" fillId="3" borderId="5" xfId="0" applyFont="1" applyFill="1" applyBorder="1"/>
    <xf numFmtId="0" fontId="4" fillId="4" borderId="5" xfId="0" applyFont="1" applyFill="1" applyBorder="1"/>
    <xf numFmtId="165" fontId="4" fillId="3" borderId="5" xfId="0" applyNumberFormat="1" applyFont="1" applyFill="1" applyBorder="1"/>
    <xf numFmtId="165" fontId="4" fillId="4" borderId="5" xfId="0" applyNumberFormat="1" applyFont="1" applyFill="1" applyBorder="1"/>
    <xf numFmtId="166" fontId="4" fillId="5" borderId="5" xfId="0" applyNumberFormat="1" applyFont="1" applyFill="1" applyBorder="1"/>
    <xf numFmtId="164" fontId="4" fillId="0" borderId="5" xfId="2" applyNumberFormat="1" applyFont="1" applyBorder="1" applyAlignment="1">
      <alignment horizontal="center"/>
    </xf>
    <xf numFmtId="168" fontId="4" fillId="0" borderId="5" xfId="1" applyNumberFormat="1" applyFont="1" applyBorder="1" applyAlignment="1">
      <alignment horizontal="center"/>
    </xf>
    <xf numFmtId="168" fontId="4" fillId="0" borderId="5" xfId="2" applyNumberFormat="1" applyFont="1" applyBorder="1" applyAlignment="1">
      <alignment horizontal="center"/>
    </xf>
    <xf numFmtId="0" fontId="4" fillId="0" borderId="5" xfId="0" quotePrefix="1" applyFont="1" applyBorder="1" applyAlignment="1">
      <alignment wrapText="1"/>
    </xf>
    <xf numFmtId="0" fontId="4" fillId="0" borderId="5" xfId="0" quotePrefix="1" applyFont="1" applyBorder="1" applyAlignment="1">
      <alignment horizontal="center" vertical="center" wrapText="1"/>
    </xf>
    <xf numFmtId="0" fontId="4" fillId="6" borderId="5" xfId="0" applyFont="1" applyFill="1" applyBorder="1" applyAlignment="1">
      <alignment wrapText="1"/>
    </xf>
    <xf numFmtId="0" fontId="4" fillId="6" borderId="5" xfId="0" applyFont="1" applyFill="1" applyBorder="1" applyAlignment="1">
      <alignment horizontal="left" wrapText="1"/>
    </xf>
    <xf numFmtId="165" fontId="8" fillId="4" borderId="5" xfId="0" applyNumberFormat="1" applyFont="1" applyFill="1" applyBorder="1"/>
    <xf numFmtId="165" fontId="4" fillId="3" borderId="5" xfId="0" applyNumberFormat="1" applyFont="1" applyFill="1" applyBorder="1" applyAlignment="1">
      <alignment wrapText="1"/>
    </xf>
    <xf numFmtId="165" fontId="4" fillId="4" borderId="5" xfId="0" applyNumberFormat="1" applyFont="1" applyFill="1" applyBorder="1" applyAlignment="1">
      <alignment wrapText="1"/>
    </xf>
    <xf numFmtId="165" fontId="4" fillId="5" borderId="5" xfId="0" applyNumberFormat="1" applyFont="1" applyFill="1" applyBorder="1" applyAlignment="1">
      <alignment wrapText="1"/>
    </xf>
    <xf numFmtId="167" fontId="4" fillId="0" borderId="5" xfId="1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165" fontId="4" fillId="3" borderId="14" xfId="0" applyNumberFormat="1" applyFont="1" applyFill="1" applyBorder="1" applyAlignment="1">
      <alignment wrapText="1"/>
    </xf>
    <xf numFmtId="165" fontId="4" fillId="4" borderId="14" xfId="0" applyNumberFormat="1" applyFont="1" applyFill="1" applyBorder="1" applyAlignment="1">
      <alignment wrapText="1"/>
    </xf>
    <xf numFmtId="165" fontId="4" fillId="5" borderId="14" xfId="0" applyNumberFormat="1" applyFont="1" applyFill="1" applyBorder="1" applyAlignment="1">
      <alignment wrapText="1"/>
    </xf>
    <xf numFmtId="164" fontId="4" fillId="0" borderId="14" xfId="0" applyNumberFormat="1" applyFont="1" applyBorder="1"/>
    <xf numFmtId="0" fontId="4" fillId="0" borderId="14" xfId="0" applyFont="1" applyBorder="1"/>
    <xf numFmtId="0" fontId="5" fillId="0" borderId="11" xfId="0" applyFont="1" applyBorder="1" applyAlignment="1">
      <alignment wrapText="1"/>
    </xf>
    <xf numFmtId="0" fontId="4" fillId="6" borderId="11" xfId="0" applyFont="1" applyFill="1" applyBorder="1"/>
    <xf numFmtId="0" fontId="4" fillId="6" borderId="5" xfId="0" applyFont="1" applyFill="1" applyBorder="1"/>
    <xf numFmtId="0" fontId="5" fillId="0" borderId="5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165" fontId="4" fillId="3" borderId="11" xfId="0" applyNumberFormat="1" applyFont="1" applyFill="1" applyBorder="1"/>
    <xf numFmtId="165" fontId="4" fillId="4" borderId="11" xfId="0" applyNumberFormat="1" applyFont="1" applyFill="1" applyBorder="1"/>
    <xf numFmtId="165" fontId="4" fillId="5" borderId="11" xfId="0" applyNumberFormat="1" applyFont="1" applyFill="1" applyBorder="1"/>
    <xf numFmtId="165" fontId="9" fillId="3" borderId="5" xfId="0" applyNumberFormat="1" applyFont="1" applyFill="1" applyBorder="1"/>
    <xf numFmtId="165" fontId="9" fillId="4" borderId="5" xfId="0" applyNumberFormat="1" applyFont="1" applyFill="1" applyBorder="1"/>
    <xf numFmtId="165" fontId="9" fillId="5" borderId="5" xfId="0" applyNumberFormat="1" applyFont="1" applyFill="1" applyBorder="1"/>
    <xf numFmtId="164" fontId="9" fillId="0" borderId="5" xfId="0" applyNumberFormat="1" applyFont="1" applyBorder="1"/>
    <xf numFmtId="0" fontId="9" fillId="0" borderId="5" xfId="0" applyFont="1" applyBorder="1"/>
    <xf numFmtId="168" fontId="4" fillId="0" borderId="5" xfId="0" applyNumberFormat="1" applyFont="1" applyBorder="1"/>
    <xf numFmtId="0" fontId="8" fillId="0" borderId="5" xfId="0" applyFont="1" applyBorder="1" applyAlignment="1">
      <alignment horizontal="center" wrapText="1"/>
    </xf>
    <xf numFmtId="165" fontId="4" fillId="5" borderId="5" xfId="0" applyNumberFormat="1" applyFont="1" applyFill="1" applyBorder="1"/>
    <xf numFmtId="0" fontId="8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/>
    <xf numFmtId="0" fontId="4" fillId="4" borderId="8" xfId="0" applyFont="1" applyFill="1" applyBorder="1"/>
    <xf numFmtId="0" fontId="4" fillId="5" borderId="8" xfId="0" applyFont="1" applyFill="1" applyBorder="1"/>
    <xf numFmtId="164" fontId="4" fillId="0" borderId="8" xfId="0" applyNumberFormat="1" applyFont="1" applyBorder="1"/>
    <xf numFmtId="0" fontId="4" fillId="0" borderId="8" xfId="0" applyFont="1" applyBorder="1"/>
    <xf numFmtId="0" fontId="4" fillId="0" borderId="16" xfId="0" applyFont="1" applyBorder="1"/>
    <xf numFmtId="0" fontId="8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3" borderId="17" xfId="0" applyFont="1" applyFill="1" applyBorder="1"/>
    <xf numFmtId="0" fontId="4" fillId="4" borderId="17" xfId="0" applyFont="1" applyFill="1" applyBorder="1"/>
    <xf numFmtId="0" fontId="4" fillId="5" borderId="17" xfId="0" applyFont="1" applyFill="1" applyBorder="1"/>
    <xf numFmtId="164" fontId="4" fillId="0" borderId="17" xfId="0" applyNumberFormat="1" applyFont="1" applyBorder="1"/>
    <xf numFmtId="0" fontId="4" fillId="0" borderId="17" xfId="0" applyFont="1" applyBorder="1"/>
    <xf numFmtId="0" fontId="5" fillId="3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7" xfId="0" applyFont="1" applyBorder="1" applyAlignment="1">
      <alignment wrapText="1"/>
    </xf>
    <xf numFmtId="0" fontId="5" fillId="3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4" fillId="0" borderId="19" xfId="0" applyFont="1" applyBorder="1"/>
    <xf numFmtId="0" fontId="5" fillId="0" borderId="20" xfId="0" applyFont="1" applyBorder="1" applyAlignment="1">
      <alignment wrapText="1"/>
    </xf>
    <xf numFmtId="165" fontId="4" fillId="3" borderId="8" xfId="0" applyNumberFormat="1" applyFont="1" applyFill="1" applyBorder="1"/>
    <xf numFmtId="165" fontId="4" fillId="4" borderId="8" xfId="0" applyNumberFormat="1" applyFont="1" applyFill="1" applyBorder="1"/>
    <xf numFmtId="165" fontId="4" fillId="5" borderId="8" xfId="0" applyNumberFormat="1" applyFont="1" applyFill="1" applyBorder="1"/>
    <xf numFmtId="0" fontId="11" fillId="0" borderId="10" xfId="0" applyFont="1" applyBorder="1"/>
    <xf numFmtId="0" fontId="4" fillId="0" borderId="0" xfId="0" applyFont="1" applyBorder="1" applyAlignment="1">
      <alignment wrapText="1"/>
    </xf>
    <xf numFmtId="165" fontId="7" fillId="3" borderId="5" xfId="0" applyNumberFormat="1" applyFont="1" applyFill="1" applyBorder="1"/>
    <xf numFmtId="165" fontId="6" fillId="4" borderId="5" xfId="0" applyNumberFormat="1" applyFont="1" applyFill="1" applyBorder="1"/>
    <xf numFmtId="166" fontId="6" fillId="5" borderId="5" xfId="0" applyNumberFormat="1" applyFont="1" applyFill="1" applyBorder="1"/>
    <xf numFmtId="0" fontId="5" fillId="0" borderId="11" xfId="0" applyFont="1" applyBorder="1" applyAlignment="1">
      <alignment horizontal="left" wrapText="1"/>
    </xf>
    <xf numFmtId="0" fontId="8" fillId="6" borderId="5" xfId="0" applyFont="1" applyFill="1" applyBorder="1" applyAlignment="1">
      <alignment horizontal="center"/>
    </xf>
    <xf numFmtId="165" fontId="5" fillId="3" borderId="5" xfId="0" applyNumberFormat="1" applyFont="1" applyFill="1" applyBorder="1"/>
    <xf numFmtId="0" fontId="4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2" xfId="0" applyFont="1" applyBorder="1" applyAlignment="1">
      <alignment horizontal="center" vertical="center" wrapText="1"/>
    </xf>
    <xf numFmtId="0" fontId="4" fillId="3" borderId="22" xfId="0" applyFont="1" applyFill="1" applyBorder="1"/>
    <xf numFmtId="0" fontId="4" fillId="4" borderId="22" xfId="0" applyFont="1" applyFill="1" applyBorder="1"/>
    <xf numFmtId="0" fontId="4" fillId="5" borderId="22" xfId="0" applyFont="1" applyFill="1" applyBorder="1"/>
    <xf numFmtId="164" fontId="4" fillId="0" borderId="22" xfId="0" applyNumberFormat="1" applyFont="1" applyBorder="1"/>
    <xf numFmtId="0" fontId="4" fillId="0" borderId="22" xfId="0" applyFont="1" applyBorder="1"/>
    <xf numFmtId="0" fontId="4" fillId="4" borderId="2" xfId="0" applyFont="1" applyFill="1" applyBorder="1"/>
    <xf numFmtId="164" fontId="4" fillId="0" borderId="5" xfId="0" applyNumberFormat="1" applyFont="1" applyBorder="1" applyAlignment="1">
      <alignment horizontal="center"/>
    </xf>
    <xf numFmtId="168" fontId="4" fillId="0" borderId="5" xfId="0" applyNumberFormat="1" applyFont="1" applyBorder="1" applyAlignment="1">
      <alignment horizontal="center"/>
    </xf>
    <xf numFmtId="165" fontId="6" fillId="3" borderId="5" xfId="0" applyNumberFormat="1" applyFont="1" applyFill="1" applyBorder="1"/>
    <xf numFmtId="166" fontId="4" fillId="5" borderId="11" xfId="0" applyNumberFormat="1" applyFont="1" applyFill="1" applyBorder="1"/>
    <xf numFmtId="168" fontId="4" fillId="0" borderId="11" xfId="0" applyNumberFormat="1" applyFont="1" applyBorder="1"/>
    <xf numFmtId="165" fontId="8" fillId="3" borderId="5" xfId="0" applyNumberFormat="1" applyFont="1" applyFill="1" applyBorder="1"/>
    <xf numFmtId="165" fontId="8" fillId="5" borderId="5" xfId="0" applyNumberFormat="1" applyFont="1" applyFill="1" applyBorder="1"/>
    <xf numFmtId="165" fontId="6" fillId="4" borderId="14" xfId="0" applyNumberFormat="1" applyFont="1" applyFill="1" applyBorder="1"/>
    <xf numFmtId="166" fontId="6" fillId="5" borderId="14" xfId="0" applyNumberFormat="1" applyFont="1" applyFill="1" applyBorder="1"/>
    <xf numFmtId="0" fontId="8" fillId="6" borderId="2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 wrapText="1"/>
    </xf>
    <xf numFmtId="165" fontId="4" fillId="3" borderId="22" xfId="0" applyNumberFormat="1" applyFont="1" applyFill="1" applyBorder="1"/>
    <xf numFmtId="165" fontId="4" fillId="4" borderId="22" xfId="0" applyNumberFormat="1" applyFont="1" applyFill="1" applyBorder="1"/>
    <xf numFmtId="165" fontId="4" fillId="5" borderId="22" xfId="0" applyNumberFormat="1" applyFont="1" applyFill="1" applyBorder="1"/>
    <xf numFmtId="164" fontId="4" fillId="0" borderId="22" xfId="2" applyNumberFormat="1" applyFont="1" applyBorder="1" applyAlignment="1">
      <alignment horizontal="center"/>
    </xf>
    <xf numFmtId="167" fontId="4" fillId="0" borderId="22" xfId="1" applyFont="1" applyBorder="1" applyAlignment="1">
      <alignment horizontal="center"/>
    </xf>
    <xf numFmtId="166" fontId="4" fillId="7" borderId="5" xfId="0" applyNumberFormat="1" applyFont="1" applyFill="1" applyBorder="1"/>
    <xf numFmtId="164" fontId="4" fillId="6" borderId="5" xfId="2" applyNumberFormat="1" applyFont="1" applyFill="1" applyBorder="1" applyAlignment="1">
      <alignment horizontal="center"/>
    </xf>
    <xf numFmtId="167" fontId="4" fillId="6" borderId="5" xfId="1" applyFont="1" applyFill="1" applyBorder="1" applyAlignment="1">
      <alignment horizontal="center"/>
    </xf>
    <xf numFmtId="0" fontId="5" fillId="0" borderId="11" xfId="0" applyFont="1" applyBorder="1"/>
    <xf numFmtId="165" fontId="4" fillId="0" borderId="11" xfId="0" applyNumberFormat="1" applyFont="1" applyBorder="1"/>
    <xf numFmtId="0" fontId="5" fillId="6" borderId="11" xfId="0" applyFont="1" applyFill="1" applyBorder="1"/>
    <xf numFmtId="0" fontId="4" fillId="0" borderId="5" xfId="0" applyFont="1" applyBorder="1" applyAlignment="1">
      <alignment horizontal="left" vertical="center" wrapText="1"/>
    </xf>
    <xf numFmtId="165" fontId="4" fillId="0" borderId="5" xfId="0" applyNumberFormat="1" applyFont="1" applyBorder="1"/>
    <xf numFmtId="0" fontId="4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165" fontId="5" fillId="6" borderId="5" xfId="1" applyNumberFormat="1" applyFont="1" applyFill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5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5" fontId="4" fillId="3" borderId="5" xfId="0" applyNumberFormat="1" applyFont="1" applyFill="1" applyBorder="1" applyAlignment="1">
      <alignment vertical="center" wrapText="1"/>
    </xf>
    <xf numFmtId="165" fontId="4" fillId="4" borderId="5" xfId="0" applyNumberFormat="1" applyFont="1" applyFill="1" applyBorder="1" applyAlignment="1">
      <alignment vertical="center" wrapText="1"/>
    </xf>
    <xf numFmtId="9" fontId="4" fillId="0" borderId="5" xfId="2" applyFont="1" applyBorder="1" applyAlignment="1">
      <alignment horizontal="center"/>
    </xf>
    <xf numFmtId="0" fontId="5" fillId="0" borderId="22" xfId="0" applyFont="1" applyBorder="1" applyAlignment="1">
      <alignment wrapText="1"/>
    </xf>
    <xf numFmtId="165" fontId="4" fillId="0" borderId="22" xfId="0" applyNumberFormat="1" applyFont="1" applyBorder="1"/>
    <xf numFmtId="165" fontId="4" fillId="3" borderId="22" xfId="0" applyNumberFormat="1" applyFont="1" applyFill="1" applyBorder="1" applyAlignment="1">
      <alignment wrapText="1"/>
    </xf>
    <xf numFmtId="165" fontId="4" fillId="4" borderId="22" xfId="0" applyNumberFormat="1" applyFont="1" applyFill="1" applyBorder="1" applyAlignment="1">
      <alignment wrapText="1"/>
    </xf>
    <xf numFmtId="165" fontId="4" fillId="5" borderId="22" xfId="0" applyNumberFormat="1" applyFont="1" applyFill="1" applyBorder="1" applyAlignment="1">
      <alignment wrapText="1"/>
    </xf>
    <xf numFmtId="165" fontId="5" fillId="6" borderId="22" xfId="1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wrapText="1"/>
    </xf>
    <xf numFmtId="165" fontId="4" fillId="4" borderId="11" xfId="0" applyNumberFormat="1" applyFont="1" applyFill="1" applyBorder="1" applyAlignment="1">
      <alignment wrapText="1"/>
    </xf>
    <xf numFmtId="165" fontId="4" fillId="5" borderId="11" xfId="0" applyNumberFormat="1" applyFont="1" applyFill="1" applyBorder="1" applyAlignment="1">
      <alignment wrapText="1"/>
    </xf>
    <xf numFmtId="164" fontId="4" fillId="0" borderId="11" xfId="2" applyNumberFormat="1" applyFont="1" applyBorder="1" applyAlignment="1">
      <alignment horizontal="center"/>
    </xf>
    <xf numFmtId="167" fontId="4" fillId="0" borderId="11" xfId="1" applyFont="1" applyBorder="1" applyAlignment="1">
      <alignment horizontal="center"/>
    </xf>
    <xf numFmtId="165" fontId="4" fillId="6" borderId="5" xfId="0" applyNumberFormat="1" applyFont="1" applyFill="1" applyBorder="1"/>
    <xf numFmtId="165" fontId="4" fillId="3" borderId="5" xfId="0" applyNumberFormat="1" applyFont="1" applyFill="1" applyBorder="1" applyAlignment="1">
      <alignment horizontal="right" vertical="center"/>
    </xf>
    <xf numFmtId="165" fontId="4" fillId="4" borderId="5" xfId="0" applyNumberFormat="1" applyFont="1" applyFill="1" applyBorder="1" applyAlignment="1">
      <alignment horizontal="right" vertical="center"/>
    </xf>
    <xf numFmtId="166" fontId="4" fillId="5" borderId="5" xfId="0" applyNumberFormat="1" applyFont="1" applyFill="1" applyBorder="1" applyAlignment="1">
      <alignment horizontal="right" vertical="center"/>
    </xf>
    <xf numFmtId="165" fontId="4" fillId="6" borderId="5" xfId="0" applyNumberFormat="1" applyFont="1" applyFill="1" applyBorder="1" applyAlignment="1">
      <alignment vertical="center"/>
    </xf>
    <xf numFmtId="165" fontId="4" fillId="3" borderId="5" xfId="0" applyNumberFormat="1" applyFont="1" applyFill="1" applyBorder="1" applyAlignment="1">
      <alignment vertical="center"/>
    </xf>
    <xf numFmtId="165" fontId="4" fillId="4" borderId="5" xfId="0" applyNumberFormat="1" applyFont="1" applyFill="1" applyBorder="1" applyAlignment="1">
      <alignment vertical="center"/>
    </xf>
    <xf numFmtId="166" fontId="4" fillId="5" borderId="5" xfId="0" applyNumberFormat="1" applyFont="1" applyFill="1" applyBorder="1" applyAlignment="1">
      <alignment vertical="center"/>
    </xf>
    <xf numFmtId="164" fontId="4" fillId="6" borderId="5" xfId="2" applyNumberFormat="1" applyFont="1" applyFill="1" applyBorder="1" applyAlignment="1">
      <alignment vertical="center"/>
    </xf>
    <xf numFmtId="168" fontId="4" fillId="6" borderId="5" xfId="2" applyNumberFormat="1" applyFont="1" applyFill="1" applyBorder="1" applyAlignment="1">
      <alignment horizontal="right" vertical="center"/>
    </xf>
    <xf numFmtId="9" fontId="4" fillId="6" borderId="6" xfId="2" applyFont="1" applyFill="1" applyBorder="1" applyAlignment="1">
      <alignment vertical="center"/>
    </xf>
    <xf numFmtId="0" fontId="5" fillId="0" borderId="4" xfId="0" applyFont="1" applyBorder="1"/>
    <xf numFmtId="0" fontId="5" fillId="6" borderId="5" xfId="0" applyFont="1" applyFill="1" applyBorder="1" applyAlignment="1">
      <alignment wrapText="1"/>
    </xf>
    <xf numFmtId="168" fontId="4" fillId="6" borderId="5" xfId="0" applyNumberFormat="1" applyFont="1" applyFill="1" applyBorder="1" applyAlignment="1">
      <alignment horizontal="right"/>
    </xf>
    <xf numFmtId="168" fontId="4" fillId="6" borderId="5" xfId="0" applyNumberFormat="1" applyFont="1" applyFill="1" applyBorder="1" applyAlignment="1">
      <alignment vertical="center"/>
    </xf>
    <xf numFmtId="165" fontId="6" fillId="3" borderId="5" xfId="0" applyNumberFormat="1" applyFont="1" applyFill="1" applyBorder="1" applyAlignment="1">
      <alignment vertical="center"/>
    </xf>
    <xf numFmtId="165" fontId="6" fillId="4" borderId="5" xfId="0" applyNumberFormat="1" applyFont="1" applyFill="1" applyBorder="1" applyAlignment="1">
      <alignment vertical="center"/>
    </xf>
    <xf numFmtId="166" fontId="6" fillId="5" borderId="5" xfId="0" applyNumberFormat="1" applyFont="1" applyFill="1" applyBorder="1" applyAlignment="1">
      <alignment vertical="center"/>
    </xf>
    <xf numFmtId="164" fontId="6" fillId="6" borderId="5" xfId="2" applyNumberFormat="1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right" vertical="center"/>
    </xf>
    <xf numFmtId="165" fontId="6" fillId="4" borderId="5" xfId="0" applyNumberFormat="1" applyFont="1" applyFill="1" applyBorder="1" applyAlignment="1">
      <alignment horizontal="right" vertical="center"/>
    </xf>
    <xf numFmtId="166" fontId="6" fillId="5" borderId="5" xfId="0" applyNumberFormat="1" applyFont="1" applyFill="1" applyBorder="1" applyAlignment="1">
      <alignment horizontal="right" vertical="center"/>
    </xf>
    <xf numFmtId="164" fontId="4" fillId="6" borderId="5" xfId="2" applyNumberFormat="1" applyFont="1" applyFill="1" applyBorder="1" applyAlignment="1">
      <alignment horizontal="center" vertical="center"/>
    </xf>
    <xf numFmtId="168" fontId="4" fillId="6" borderId="5" xfId="1" applyNumberFormat="1" applyFont="1" applyFill="1" applyBorder="1" applyAlignment="1">
      <alignment horizontal="right" vertical="center"/>
    </xf>
    <xf numFmtId="0" fontId="5" fillId="0" borderId="10" xfId="0" applyFont="1" applyBorder="1"/>
    <xf numFmtId="165" fontId="4" fillId="6" borderId="11" xfId="0" applyNumberFormat="1" applyFont="1" applyFill="1" applyBorder="1" applyAlignment="1">
      <alignment vertical="center"/>
    </xf>
    <xf numFmtId="165" fontId="4" fillId="3" borderId="11" xfId="0" applyNumberFormat="1" applyFont="1" applyFill="1" applyBorder="1" applyAlignment="1">
      <alignment vertical="center"/>
    </xf>
    <xf numFmtId="165" fontId="4" fillId="4" borderId="11" xfId="0" applyNumberFormat="1" applyFont="1" applyFill="1" applyBorder="1" applyAlignment="1">
      <alignment vertical="center"/>
    </xf>
    <xf numFmtId="166" fontId="4" fillId="5" borderId="11" xfId="0" applyNumberFormat="1" applyFont="1" applyFill="1" applyBorder="1" applyAlignment="1">
      <alignment vertical="center"/>
    </xf>
    <xf numFmtId="164" fontId="4" fillId="6" borderId="11" xfId="2" applyNumberFormat="1" applyFont="1" applyFill="1" applyBorder="1" applyAlignment="1">
      <alignment vertical="center"/>
    </xf>
    <xf numFmtId="168" fontId="4" fillId="6" borderId="11" xfId="0" applyNumberFormat="1" applyFont="1" applyFill="1" applyBorder="1" applyAlignment="1">
      <alignment vertical="center"/>
    </xf>
    <xf numFmtId="9" fontId="4" fillId="6" borderId="12" xfId="2" applyFont="1" applyFill="1" applyBorder="1" applyAlignment="1">
      <alignment vertical="center"/>
    </xf>
    <xf numFmtId="165" fontId="5" fillId="6" borderId="5" xfId="0" applyNumberFormat="1" applyFont="1" applyFill="1" applyBorder="1" applyAlignment="1">
      <alignment vertical="center"/>
    </xf>
    <xf numFmtId="0" fontId="5" fillId="6" borderId="5" xfId="0" applyFont="1" applyFill="1" applyBorder="1"/>
    <xf numFmtId="164" fontId="5" fillId="0" borderId="5" xfId="0" applyNumberFormat="1" applyFont="1" applyBorder="1"/>
    <xf numFmtId="0" fontId="5" fillId="0" borderId="21" xfId="0" applyFont="1" applyBorder="1"/>
    <xf numFmtId="0" fontId="4" fillId="6" borderId="22" xfId="0" applyFont="1" applyFill="1" applyBorder="1"/>
    <xf numFmtId="0" fontId="5" fillId="6" borderId="22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6" borderId="0" xfId="0" applyFont="1" applyFill="1" applyBorder="1"/>
    <xf numFmtId="164" fontId="4" fillId="0" borderId="0" xfId="0" applyNumberFormat="1" applyFont="1" applyBorder="1"/>
    <xf numFmtId="0" fontId="5" fillId="6" borderId="0" xfId="0" applyFont="1" applyFill="1" applyBorder="1"/>
    <xf numFmtId="0" fontId="4" fillId="3" borderId="0" xfId="0" applyFont="1" applyFill="1" applyBorder="1"/>
    <xf numFmtId="0" fontId="5" fillId="6" borderId="5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166" fontId="4" fillId="6" borderId="5" xfId="0" applyNumberFormat="1" applyFont="1" applyFill="1" applyBorder="1"/>
    <xf numFmtId="165" fontId="4" fillId="6" borderId="5" xfId="0" applyNumberFormat="1" applyFont="1" applyFill="1" applyBorder="1" applyAlignment="1">
      <alignment wrapText="1"/>
    </xf>
    <xf numFmtId="165" fontId="4" fillId="6" borderId="14" xfId="0" applyNumberFormat="1" applyFont="1" applyFill="1" applyBorder="1" applyAlignment="1">
      <alignment wrapText="1"/>
    </xf>
    <xf numFmtId="165" fontId="4" fillId="6" borderId="11" xfId="0" applyNumberFormat="1" applyFont="1" applyFill="1" applyBorder="1"/>
    <xf numFmtId="165" fontId="9" fillId="6" borderId="5" xfId="0" applyNumberFormat="1" applyFont="1" applyFill="1" applyBorder="1"/>
    <xf numFmtId="0" fontId="4" fillId="6" borderId="8" xfId="0" applyFont="1" applyFill="1" applyBorder="1"/>
    <xf numFmtId="0" fontId="4" fillId="6" borderId="17" xfId="0" applyFont="1" applyFill="1" applyBorder="1"/>
    <xf numFmtId="0" fontId="5" fillId="6" borderId="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165" fontId="4" fillId="6" borderId="8" xfId="0" applyNumberFormat="1" applyFont="1" applyFill="1" applyBorder="1"/>
    <xf numFmtId="166" fontId="6" fillId="6" borderId="5" xfId="0" applyNumberFormat="1" applyFont="1" applyFill="1" applyBorder="1"/>
    <xf numFmtId="0" fontId="4" fillId="6" borderId="2" xfId="0" applyFont="1" applyFill="1" applyBorder="1"/>
    <xf numFmtId="166" fontId="4" fillId="6" borderId="11" xfId="0" applyNumberFormat="1" applyFont="1" applyFill="1" applyBorder="1"/>
    <xf numFmtId="165" fontId="8" fillId="6" borderId="5" xfId="0" applyNumberFormat="1" applyFont="1" applyFill="1" applyBorder="1"/>
    <xf numFmtId="166" fontId="6" fillId="6" borderId="14" xfId="0" applyNumberFormat="1" applyFont="1" applyFill="1" applyBorder="1"/>
    <xf numFmtId="165" fontId="4" fillId="6" borderId="22" xfId="0" applyNumberFormat="1" applyFont="1" applyFill="1" applyBorder="1"/>
    <xf numFmtId="0" fontId="4" fillId="6" borderId="5" xfId="0" applyFont="1" applyFill="1" applyBorder="1" applyAlignment="1">
      <alignment vertical="center" wrapText="1"/>
    </xf>
    <xf numFmtId="165" fontId="4" fillId="6" borderId="22" xfId="0" applyNumberFormat="1" applyFont="1" applyFill="1" applyBorder="1" applyAlignment="1">
      <alignment wrapText="1"/>
    </xf>
    <xf numFmtId="165" fontId="4" fillId="6" borderId="11" xfId="0" applyNumberFormat="1" applyFont="1" applyFill="1" applyBorder="1" applyAlignment="1">
      <alignment wrapText="1"/>
    </xf>
    <xf numFmtId="166" fontId="4" fillId="6" borderId="5" xfId="0" applyNumberFormat="1" applyFont="1" applyFill="1" applyBorder="1" applyAlignment="1">
      <alignment horizontal="right" vertical="center"/>
    </xf>
    <xf numFmtId="166" fontId="4" fillId="6" borderId="5" xfId="0" applyNumberFormat="1" applyFont="1" applyFill="1" applyBorder="1" applyAlignment="1">
      <alignment vertical="center"/>
    </xf>
    <xf numFmtId="166" fontId="4" fillId="6" borderId="11" xfId="0" applyNumberFormat="1" applyFont="1" applyFill="1" applyBorder="1" applyAlignment="1">
      <alignment vertical="center"/>
    </xf>
    <xf numFmtId="0" fontId="4" fillId="6" borderId="12" xfId="0" applyFont="1" applyFill="1" applyBorder="1"/>
    <xf numFmtId="0" fontId="6" fillId="6" borderId="11" xfId="3" applyFont="1" applyFill="1" applyBorder="1"/>
    <xf numFmtId="0" fontId="5" fillId="6" borderId="6" xfId="0" applyFont="1" applyFill="1" applyBorder="1" applyAlignment="1">
      <alignment horizontal="center"/>
    </xf>
    <xf numFmtId="0" fontId="7" fillId="6" borderId="5" xfId="3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6" fillId="6" borderId="8" xfId="3" applyFont="1" applyFill="1" applyBorder="1" applyAlignment="1">
      <alignment horizontal="center"/>
    </xf>
    <xf numFmtId="0" fontId="4" fillId="6" borderId="6" xfId="0" applyFont="1" applyFill="1" applyBorder="1"/>
    <xf numFmtId="0" fontId="6" fillId="6" borderId="5" xfId="3" applyFont="1" applyFill="1" applyBorder="1"/>
    <xf numFmtId="166" fontId="5" fillId="6" borderId="5" xfId="1" applyNumberFormat="1" applyFont="1" applyFill="1" applyBorder="1" applyAlignment="1">
      <alignment horizontal="center"/>
    </xf>
    <xf numFmtId="1" fontId="4" fillId="6" borderId="6" xfId="0" quotePrefix="1" applyNumberFormat="1" applyFont="1" applyFill="1" applyBorder="1" applyAlignment="1">
      <alignment horizontal="center"/>
    </xf>
    <xf numFmtId="166" fontId="6" fillId="6" borderId="5" xfId="3" applyNumberFormat="1" applyFont="1" applyFill="1" applyBorder="1" applyAlignment="1">
      <alignment horizontal="center"/>
    </xf>
    <xf numFmtId="166" fontId="5" fillId="6" borderId="5" xfId="2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165" fontId="6" fillId="6" borderId="5" xfId="3" applyNumberFormat="1" applyFont="1" applyFill="1" applyBorder="1" applyAlignment="1">
      <alignment horizontal="center"/>
    </xf>
    <xf numFmtId="0" fontId="5" fillId="6" borderId="14" xfId="0" applyFont="1" applyFill="1" applyBorder="1"/>
    <xf numFmtId="0" fontId="4" fillId="6" borderId="15" xfId="0" applyFont="1" applyFill="1" applyBorder="1"/>
    <xf numFmtId="0" fontId="6" fillId="6" borderId="14" xfId="3" applyFont="1" applyFill="1" applyBorder="1"/>
    <xf numFmtId="0" fontId="10" fillId="6" borderId="5" xfId="0" applyFont="1" applyFill="1" applyBorder="1"/>
    <xf numFmtId="0" fontId="9" fillId="6" borderId="6" xfId="0" applyFont="1" applyFill="1" applyBorder="1"/>
    <xf numFmtId="168" fontId="5" fillId="6" borderId="5" xfId="1" applyNumberFormat="1" applyFont="1" applyFill="1" applyBorder="1" applyAlignment="1">
      <alignment horizontal="center"/>
    </xf>
    <xf numFmtId="168" fontId="5" fillId="6" borderId="5" xfId="0" applyNumberFormat="1" applyFont="1" applyFill="1" applyBorder="1"/>
    <xf numFmtId="166" fontId="6" fillId="6" borderId="5" xfId="3" applyNumberFormat="1" applyFont="1" applyFill="1" applyBorder="1"/>
    <xf numFmtId="0" fontId="4" fillId="6" borderId="6" xfId="0" quotePrefix="1" applyFont="1" applyFill="1" applyBorder="1" applyAlignment="1">
      <alignment horizontal="center"/>
    </xf>
    <xf numFmtId="0" fontId="5" fillId="6" borderId="8" xfId="0" applyFont="1" applyFill="1" applyBorder="1"/>
    <xf numFmtId="0" fontId="6" fillId="6" borderId="8" xfId="3" applyFont="1" applyFill="1" applyBorder="1"/>
    <xf numFmtId="0" fontId="5" fillId="6" borderId="17" xfId="0" applyFont="1" applyFill="1" applyBorder="1"/>
    <xf numFmtId="0" fontId="6" fillId="6" borderId="17" xfId="3" applyFont="1" applyFill="1" applyBorder="1"/>
    <xf numFmtId="0" fontId="5" fillId="6" borderId="3" xfId="0" applyFont="1" applyFill="1" applyBorder="1" applyAlignment="1">
      <alignment horizontal="center"/>
    </xf>
    <xf numFmtId="0" fontId="7" fillId="6" borderId="2" xfId="3" applyFont="1" applyFill="1" applyBorder="1" applyAlignment="1">
      <alignment horizontal="center"/>
    </xf>
    <xf numFmtId="0" fontId="7" fillId="6" borderId="11" xfId="3" applyFont="1" applyFill="1" applyBorder="1" applyAlignment="1">
      <alignment horizontal="center"/>
    </xf>
    <xf numFmtId="0" fontId="4" fillId="6" borderId="9" xfId="0" applyFont="1" applyFill="1" applyBorder="1"/>
    <xf numFmtId="0" fontId="4" fillId="6" borderId="23" xfId="0" quotePrefix="1" applyFont="1" applyFill="1" applyBorder="1" applyAlignment="1">
      <alignment horizontal="center"/>
    </xf>
    <xf numFmtId="0" fontId="6" fillId="6" borderId="22" xfId="3" applyFont="1" applyFill="1" applyBorder="1"/>
    <xf numFmtId="0" fontId="5" fillId="6" borderId="2" xfId="0" applyFont="1" applyFill="1" applyBorder="1"/>
    <xf numFmtId="0" fontId="4" fillId="6" borderId="3" xfId="0" applyFont="1" applyFill="1" applyBorder="1"/>
    <xf numFmtId="0" fontId="6" fillId="6" borderId="2" xfId="3" applyFont="1" applyFill="1" applyBorder="1"/>
    <xf numFmtId="0" fontId="6" fillId="6" borderId="5" xfId="3" applyFont="1" applyFill="1" applyBorder="1" applyAlignment="1">
      <alignment horizontal="center"/>
    </xf>
    <xf numFmtId="168" fontId="5" fillId="6" borderId="5" xfId="0" applyNumberFormat="1" applyFont="1" applyFill="1" applyBorder="1" applyAlignment="1">
      <alignment horizontal="center"/>
    </xf>
    <xf numFmtId="168" fontId="5" fillId="6" borderId="11" xfId="0" applyNumberFormat="1" applyFont="1" applyFill="1" applyBorder="1"/>
    <xf numFmtId="166" fontId="6" fillId="6" borderId="11" xfId="3" applyNumberFormat="1" applyFont="1" applyFill="1" applyBorder="1"/>
    <xf numFmtId="0" fontId="4" fillId="6" borderId="23" xfId="0" applyFont="1" applyFill="1" applyBorder="1"/>
    <xf numFmtId="1" fontId="4" fillId="6" borderId="23" xfId="0" quotePrefix="1" applyNumberFormat="1" applyFont="1" applyFill="1" applyBorder="1" applyAlignment="1">
      <alignment horizontal="center"/>
    </xf>
    <xf numFmtId="165" fontId="6" fillId="6" borderId="22" xfId="3" applyNumberFormat="1" applyFont="1" applyFill="1" applyBorder="1" applyAlignment="1">
      <alignment horizontal="center"/>
    </xf>
    <xf numFmtId="165" fontId="5" fillId="6" borderId="11" xfId="1" applyNumberFormat="1" applyFont="1" applyFill="1" applyBorder="1" applyAlignment="1">
      <alignment horizontal="center"/>
    </xf>
    <xf numFmtId="1" fontId="4" fillId="6" borderId="12" xfId="0" quotePrefix="1" applyNumberFormat="1" applyFont="1" applyFill="1" applyBorder="1" applyAlignment="1">
      <alignment horizontal="center"/>
    </xf>
    <xf numFmtId="165" fontId="6" fillId="6" borderId="11" xfId="3" applyNumberFormat="1" applyFont="1" applyFill="1" applyBorder="1" applyAlignment="1">
      <alignment horizontal="center"/>
    </xf>
    <xf numFmtId="168" fontId="5" fillId="6" borderId="5" xfId="2" applyNumberFormat="1" applyFont="1" applyFill="1" applyBorder="1" applyAlignment="1">
      <alignment horizontal="right" vertical="center"/>
    </xf>
    <xf numFmtId="166" fontId="6" fillId="6" borderId="5" xfId="3" applyNumberFormat="1" applyFont="1" applyFill="1" applyBorder="1" applyAlignment="1">
      <alignment horizontal="right" vertical="center"/>
    </xf>
    <xf numFmtId="168" fontId="5" fillId="6" borderId="5" xfId="0" applyNumberFormat="1" applyFont="1" applyFill="1" applyBorder="1" applyAlignment="1">
      <alignment horizontal="right"/>
    </xf>
    <xf numFmtId="166" fontId="6" fillId="6" borderId="5" xfId="3" applyNumberFormat="1" applyFont="1" applyFill="1" applyBorder="1" applyAlignment="1">
      <alignment horizontal="right"/>
    </xf>
    <xf numFmtId="168" fontId="5" fillId="6" borderId="5" xfId="0" applyNumberFormat="1" applyFont="1" applyFill="1" applyBorder="1" applyAlignment="1">
      <alignment vertical="center"/>
    </xf>
    <xf numFmtId="166" fontId="6" fillId="6" borderId="5" xfId="3" applyNumberFormat="1" applyFont="1" applyFill="1" applyBorder="1" applyAlignment="1">
      <alignment vertical="center"/>
    </xf>
    <xf numFmtId="168" fontId="12" fillId="6" borderId="5" xfId="0" applyNumberFormat="1" applyFont="1" applyFill="1" applyBorder="1" applyAlignment="1">
      <alignment vertical="center"/>
    </xf>
    <xf numFmtId="168" fontId="5" fillId="6" borderId="11" xfId="0" applyNumberFormat="1" applyFont="1" applyFill="1" applyBorder="1" applyAlignment="1">
      <alignment vertical="center"/>
    </xf>
    <xf numFmtId="166" fontId="6" fillId="6" borderId="11" xfId="3" applyNumberFormat="1" applyFont="1" applyFill="1" applyBorder="1" applyAlignment="1">
      <alignment vertical="center"/>
    </xf>
    <xf numFmtId="165" fontId="6" fillId="6" borderId="5" xfId="3" applyNumberFormat="1" applyFont="1" applyFill="1" applyBorder="1" applyAlignment="1">
      <alignment vertical="center"/>
    </xf>
    <xf numFmtId="0" fontId="4" fillId="6" borderId="28" xfId="0" applyFont="1" applyFill="1" applyBorder="1"/>
    <xf numFmtId="0" fontId="6" fillId="6" borderId="0" xfId="3" applyFont="1" applyFill="1" applyBorder="1"/>
    <xf numFmtId="0" fontId="6" fillId="6" borderId="12" xfId="3" applyFont="1" applyFill="1" applyBorder="1"/>
    <xf numFmtId="0" fontId="7" fillId="6" borderId="6" xfId="3" applyFont="1" applyFill="1" applyBorder="1" applyAlignment="1">
      <alignment horizontal="center"/>
    </xf>
    <xf numFmtId="0" fontId="6" fillId="6" borderId="9" xfId="3" applyFont="1" applyFill="1" applyBorder="1" applyAlignment="1">
      <alignment horizontal="center"/>
    </xf>
    <xf numFmtId="0" fontId="6" fillId="6" borderId="6" xfId="3" applyFont="1" applyFill="1" applyBorder="1"/>
    <xf numFmtId="166" fontId="6" fillId="6" borderId="6" xfId="3" applyNumberFormat="1" applyFont="1" applyFill="1" applyBorder="1" applyAlignment="1">
      <alignment horizontal="center"/>
    </xf>
    <xf numFmtId="165" fontId="6" fillId="6" borderId="6" xfId="3" applyNumberFormat="1" applyFont="1" applyFill="1" applyBorder="1" applyAlignment="1">
      <alignment horizontal="center"/>
    </xf>
    <xf numFmtId="0" fontId="6" fillId="6" borderId="15" xfId="3" applyFont="1" applyFill="1" applyBorder="1"/>
    <xf numFmtId="166" fontId="6" fillId="6" borderId="6" xfId="3" applyNumberFormat="1" applyFont="1" applyFill="1" applyBorder="1"/>
    <xf numFmtId="0" fontId="6" fillId="6" borderId="9" xfId="3" applyFont="1" applyFill="1" applyBorder="1"/>
    <xf numFmtId="0" fontId="6" fillId="6" borderId="18" xfId="3" applyFont="1" applyFill="1" applyBorder="1"/>
    <xf numFmtId="0" fontId="7" fillId="6" borderId="3" xfId="3" applyFont="1" applyFill="1" applyBorder="1" applyAlignment="1">
      <alignment horizontal="center"/>
    </xf>
    <xf numFmtId="0" fontId="7" fillId="6" borderId="12" xfId="3" applyFont="1" applyFill="1" applyBorder="1" applyAlignment="1">
      <alignment horizontal="center"/>
    </xf>
    <xf numFmtId="0" fontId="6" fillId="6" borderId="23" xfId="3" applyFont="1" applyFill="1" applyBorder="1"/>
    <xf numFmtId="0" fontId="6" fillId="6" borderId="3" xfId="3" applyFont="1" applyFill="1" applyBorder="1"/>
    <xf numFmtId="0" fontId="6" fillId="6" borderId="6" xfId="3" applyFont="1" applyFill="1" applyBorder="1" applyAlignment="1">
      <alignment horizontal="center"/>
    </xf>
    <xf numFmtId="166" fontId="6" fillId="6" borderId="12" xfId="3" applyNumberFormat="1" applyFont="1" applyFill="1" applyBorder="1"/>
    <xf numFmtId="165" fontId="6" fillId="6" borderId="23" xfId="3" applyNumberFormat="1" applyFont="1" applyFill="1" applyBorder="1" applyAlignment="1">
      <alignment horizontal="center"/>
    </xf>
    <xf numFmtId="165" fontId="6" fillId="6" borderId="12" xfId="3" applyNumberFormat="1" applyFont="1" applyFill="1" applyBorder="1" applyAlignment="1">
      <alignment horizontal="center"/>
    </xf>
    <xf numFmtId="166" fontId="6" fillId="6" borderId="6" xfId="3" applyNumberFormat="1" applyFont="1" applyFill="1" applyBorder="1" applyAlignment="1">
      <alignment horizontal="right" vertical="center"/>
    </xf>
    <xf numFmtId="166" fontId="6" fillId="6" borderId="6" xfId="3" applyNumberFormat="1" applyFont="1" applyFill="1" applyBorder="1" applyAlignment="1">
      <alignment horizontal="right"/>
    </xf>
    <xf numFmtId="166" fontId="6" fillId="6" borderId="6" xfId="3" applyNumberFormat="1" applyFont="1" applyFill="1" applyBorder="1" applyAlignment="1">
      <alignment vertical="center"/>
    </xf>
    <xf numFmtId="166" fontId="6" fillId="6" borderId="12" xfId="3" applyNumberFormat="1" applyFont="1" applyFill="1" applyBorder="1" applyAlignment="1">
      <alignment vertical="center"/>
    </xf>
    <xf numFmtId="165" fontId="6" fillId="6" borderId="6" xfId="3" applyNumberFormat="1" applyFont="1" applyFill="1" applyBorder="1" applyAlignment="1">
      <alignment vertical="center"/>
    </xf>
    <xf numFmtId="0" fontId="4" fillId="6" borderId="14" xfId="0" applyFont="1" applyFill="1" applyBorder="1"/>
    <xf numFmtId="0" fontId="4" fillId="6" borderId="13" xfId="0" applyFont="1" applyFill="1" applyBorder="1"/>
    <xf numFmtId="0" fontId="4" fillId="6" borderId="14" xfId="0" applyFont="1" applyFill="1" applyBorder="1" applyAlignment="1">
      <alignment wrapText="1"/>
    </xf>
    <xf numFmtId="0" fontId="4" fillId="6" borderId="14" xfId="0" applyFont="1" applyFill="1" applyBorder="1" applyAlignment="1">
      <alignment horizontal="center" vertical="center" wrapText="1"/>
    </xf>
    <xf numFmtId="164" fontId="4" fillId="6" borderId="14" xfId="0" applyNumberFormat="1" applyFont="1" applyFill="1" applyBorder="1"/>
    <xf numFmtId="0" fontId="4" fillId="6" borderId="10" xfId="0" applyFont="1" applyFill="1" applyBorder="1"/>
    <xf numFmtId="0" fontId="5" fillId="6" borderId="11" xfId="0" applyFont="1" applyFill="1" applyBorder="1" applyAlignment="1">
      <alignment wrapText="1"/>
    </xf>
    <xf numFmtId="0" fontId="4" fillId="6" borderId="11" xfId="0" applyFont="1" applyFill="1" applyBorder="1" applyAlignment="1">
      <alignment horizontal="center" vertical="center" wrapText="1"/>
    </xf>
    <xf numFmtId="164" fontId="4" fillId="6" borderId="11" xfId="0" applyNumberFormat="1" applyFont="1" applyFill="1" applyBorder="1"/>
    <xf numFmtId="0" fontId="13" fillId="0" borderId="24" xfId="0" applyFont="1" applyBorder="1" applyAlignment="1">
      <alignment wrapText="1"/>
    </xf>
    <xf numFmtId="0" fontId="13" fillId="0" borderId="25" xfId="0" applyFont="1" applyBorder="1" applyAlignment="1">
      <alignment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 vertical="center"/>
    </xf>
    <xf numFmtId="0" fontId="4" fillId="0" borderId="7" xfId="0" applyFont="1" applyFill="1" applyBorder="1"/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164" fontId="4" fillId="0" borderId="11" xfId="0" applyNumberFormat="1" applyFont="1" applyFill="1" applyBorder="1"/>
    <xf numFmtId="0" fontId="5" fillId="0" borderId="11" xfId="0" applyFont="1" applyFill="1" applyBorder="1"/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/>
    <xf numFmtId="164" fontId="4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165" fontId="4" fillId="0" borderId="5" xfId="0" applyNumberFormat="1" applyFont="1" applyFill="1" applyBorder="1"/>
    <xf numFmtId="166" fontId="4" fillId="0" borderId="5" xfId="0" applyNumberFormat="1" applyFont="1" applyFill="1" applyBorder="1"/>
    <xf numFmtId="164" fontId="4" fillId="0" borderId="5" xfId="2" applyNumberFormat="1" applyFont="1" applyFill="1" applyBorder="1" applyAlignment="1">
      <alignment horizontal="center"/>
    </xf>
    <xf numFmtId="168" fontId="4" fillId="0" borderId="5" xfId="1" applyNumberFormat="1" applyFont="1" applyFill="1" applyBorder="1" applyAlignment="1">
      <alignment horizontal="center"/>
    </xf>
    <xf numFmtId="168" fontId="4" fillId="0" borderId="5" xfId="2" applyNumberFormat="1" applyFont="1" applyFill="1" applyBorder="1" applyAlignment="1">
      <alignment horizontal="center"/>
    </xf>
    <xf numFmtId="0" fontId="4" fillId="0" borderId="5" xfId="0" quotePrefix="1" applyFont="1" applyFill="1" applyBorder="1" applyAlignment="1">
      <alignment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wrapText="1"/>
    </xf>
    <xf numFmtId="165" fontId="8" fillId="0" borderId="5" xfId="0" applyNumberFormat="1" applyFont="1" applyFill="1" applyBorder="1"/>
    <xf numFmtId="165" fontId="4" fillId="0" borderId="5" xfId="0" applyNumberFormat="1" applyFont="1" applyFill="1" applyBorder="1" applyAlignment="1">
      <alignment wrapText="1"/>
    </xf>
    <xf numFmtId="167" fontId="4" fillId="0" borderId="5" xfId="1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4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wrapText="1"/>
    </xf>
    <xf numFmtId="164" fontId="4" fillId="0" borderId="14" xfId="0" applyNumberFormat="1" applyFont="1" applyFill="1" applyBorder="1"/>
    <xf numFmtId="0" fontId="4" fillId="0" borderId="14" xfId="0" applyFont="1" applyFill="1" applyBorder="1"/>
    <xf numFmtId="0" fontId="5" fillId="0" borderId="11" xfId="0" applyFont="1" applyFill="1" applyBorder="1" applyAlignment="1">
      <alignment wrapText="1"/>
    </xf>
    <xf numFmtId="0" fontId="5" fillId="0" borderId="11" xfId="0" applyFont="1" applyFill="1" applyBorder="1" applyAlignment="1">
      <alignment horizontal="center" vertical="center" wrapText="1"/>
    </xf>
    <xf numFmtId="165" fontId="4" fillId="0" borderId="11" xfId="0" applyNumberFormat="1" applyFont="1" applyFill="1" applyBorder="1"/>
    <xf numFmtId="165" fontId="9" fillId="0" borderId="5" xfId="0" applyNumberFormat="1" applyFont="1" applyFill="1" applyBorder="1"/>
    <xf numFmtId="164" fontId="9" fillId="0" borderId="5" xfId="0" applyNumberFormat="1" applyFont="1" applyFill="1" applyBorder="1"/>
    <xf numFmtId="0" fontId="9" fillId="0" borderId="5" xfId="0" applyFont="1" applyFill="1" applyBorder="1"/>
    <xf numFmtId="168" fontId="4" fillId="0" borderId="5" xfId="0" applyNumberFormat="1" applyFont="1" applyFill="1" applyBorder="1"/>
    <xf numFmtId="0" fontId="8" fillId="0" borderId="5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/>
    <xf numFmtId="164" fontId="4" fillId="0" borderId="8" xfId="0" applyNumberFormat="1" applyFont="1" applyFill="1" applyBorder="1"/>
    <xf numFmtId="0" fontId="4" fillId="0" borderId="16" xfId="0" applyFont="1" applyFill="1" applyBorder="1"/>
    <xf numFmtId="0" fontId="8" fillId="0" borderId="17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/>
    <xf numFmtId="164" fontId="4" fillId="0" borderId="17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wrapText="1"/>
    </xf>
    <xf numFmtId="0" fontId="5" fillId="0" borderId="11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4" fillId="0" borderId="19" xfId="0" applyFont="1" applyFill="1" applyBorder="1"/>
    <xf numFmtId="0" fontId="5" fillId="0" borderId="20" xfId="0" applyFont="1" applyFill="1" applyBorder="1" applyAlignment="1">
      <alignment wrapText="1"/>
    </xf>
    <xf numFmtId="165" fontId="4" fillId="0" borderId="8" xfId="0" applyNumberFormat="1" applyFont="1" applyFill="1" applyBorder="1"/>
    <xf numFmtId="0" fontId="11" fillId="0" borderId="10" xfId="0" applyFont="1" applyFill="1" applyBorder="1"/>
    <xf numFmtId="0" fontId="4" fillId="0" borderId="0" xfId="0" applyFont="1" applyFill="1" applyBorder="1" applyAlignment="1">
      <alignment wrapText="1"/>
    </xf>
    <xf numFmtId="165" fontId="7" fillId="0" borderId="5" xfId="0" applyNumberFormat="1" applyFont="1" applyFill="1" applyBorder="1"/>
    <xf numFmtId="165" fontId="6" fillId="0" borderId="5" xfId="0" applyNumberFormat="1" applyFont="1" applyFill="1" applyBorder="1"/>
    <xf numFmtId="166" fontId="6" fillId="0" borderId="5" xfId="0" applyNumberFormat="1" applyFont="1" applyFill="1" applyBorder="1"/>
    <xf numFmtId="0" fontId="5" fillId="0" borderId="1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/>
    </xf>
    <xf numFmtId="165" fontId="5" fillId="0" borderId="5" xfId="0" applyNumberFormat="1" applyFont="1" applyFill="1" applyBorder="1"/>
    <xf numFmtId="0" fontId="4" fillId="0" borderId="21" xfId="0" applyFont="1" applyFill="1" applyBorder="1"/>
    <xf numFmtId="0" fontId="4" fillId="0" borderId="22" xfId="0" applyFont="1" applyFill="1" applyBorder="1" applyAlignment="1">
      <alignment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164" fontId="4" fillId="0" borderId="22" xfId="0" applyNumberFormat="1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164" fontId="4" fillId="0" borderId="2" xfId="0" applyNumberFormat="1" applyFont="1" applyFill="1" applyBorder="1"/>
    <xf numFmtId="164" fontId="4" fillId="0" borderId="5" xfId="0" applyNumberFormat="1" applyFont="1" applyFill="1" applyBorder="1" applyAlignment="1">
      <alignment horizontal="center"/>
    </xf>
    <xf numFmtId="168" fontId="4" fillId="0" borderId="5" xfId="0" applyNumberFormat="1" applyFont="1" applyFill="1" applyBorder="1" applyAlignment="1">
      <alignment horizontal="center"/>
    </xf>
    <xf numFmtId="166" fontId="4" fillId="0" borderId="11" xfId="0" applyNumberFormat="1" applyFont="1" applyFill="1" applyBorder="1"/>
    <xf numFmtId="168" fontId="4" fillId="0" borderId="11" xfId="0" applyNumberFormat="1" applyFont="1" applyFill="1" applyBorder="1"/>
    <xf numFmtId="165" fontId="6" fillId="0" borderId="14" xfId="0" applyNumberFormat="1" applyFont="1" applyFill="1" applyBorder="1"/>
    <xf numFmtId="166" fontId="6" fillId="0" borderId="14" xfId="0" applyNumberFormat="1" applyFont="1" applyFill="1" applyBorder="1"/>
    <xf numFmtId="0" fontId="8" fillId="0" borderId="2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165" fontId="4" fillId="0" borderId="22" xfId="0" applyNumberFormat="1" applyFont="1" applyFill="1" applyBorder="1"/>
    <xf numFmtId="164" fontId="4" fillId="0" borderId="22" xfId="2" applyNumberFormat="1" applyFont="1" applyFill="1" applyBorder="1" applyAlignment="1">
      <alignment horizontal="center"/>
    </xf>
    <xf numFmtId="167" fontId="4" fillId="0" borderId="22" xfId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vertical="center" wrapText="1"/>
    </xf>
    <xf numFmtId="9" fontId="4" fillId="0" borderId="5" xfId="2" applyFont="1" applyFill="1" applyBorder="1" applyAlignment="1">
      <alignment horizontal="center"/>
    </xf>
    <xf numFmtId="0" fontId="5" fillId="0" borderId="22" xfId="0" applyFont="1" applyFill="1" applyBorder="1" applyAlignment="1">
      <alignment wrapText="1"/>
    </xf>
    <xf numFmtId="165" fontId="4" fillId="0" borderId="22" xfId="0" applyNumberFormat="1" applyFont="1" applyFill="1" applyBorder="1" applyAlignment="1">
      <alignment wrapText="1"/>
    </xf>
    <xf numFmtId="165" fontId="4" fillId="0" borderId="11" xfId="0" applyNumberFormat="1" applyFont="1" applyFill="1" applyBorder="1" applyAlignment="1">
      <alignment wrapText="1"/>
    </xf>
    <xf numFmtId="164" fontId="4" fillId="0" borderId="11" xfId="2" applyNumberFormat="1" applyFont="1" applyFill="1" applyBorder="1" applyAlignment="1">
      <alignment horizontal="center"/>
    </xf>
    <xf numFmtId="167" fontId="4" fillId="0" borderId="11" xfId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right" vertical="center"/>
    </xf>
    <xf numFmtId="166" fontId="4" fillId="0" borderId="5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vertical="center"/>
    </xf>
    <xf numFmtId="166" fontId="4" fillId="0" borderId="5" xfId="0" applyNumberFormat="1" applyFont="1" applyFill="1" applyBorder="1" applyAlignment="1">
      <alignment vertical="center"/>
    </xf>
    <xf numFmtId="164" fontId="4" fillId="0" borderId="5" xfId="2" applyNumberFormat="1" applyFont="1" applyFill="1" applyBorder="1" applyAlignment="1">
      <alignment vertical="center"/>
    </xf>
    <xf numFmtId="168" fontId="4" fillId="0" borderId="5" xfId="2" applyNumberFormat="1" applyFont="1" applyFill="1" applyBorder="1" applyAlignment="1">
      <alignment horizontal="right" vertical="center"/>
    </xf>
    <xf numFmtId="9" fontId="4" fillId="0" borderId="6" xfId="2" applyFont="1" applyFill="1" applyBorder="1" applyAlignment="1">
      <alignment vertical="center"/>
    </xf>
    <xf numFmtId="0" fontId="5" fillId="0" borderId="4" xfId="0" applyFont="1" applyFill="1" applyBorder="1"/>
    <xf numFmtId="168" fontId="4" fillId="0" borderId="5" xfId="0" applyNumberFormat="1" applyFont="1" applyFill="1" applyBorder="1" applyAlignment="1">
      <alignment horizontal="right"/>
    </xf>
    <xf numFmtId="168" fontId="4" fillId="0" borderId="5" xfId="0" applyNumberFormat="1" applyFont="1" applyFill="1" applyBorder="1" applyAlignment="1">
      <alignment vertical="center"/>
    </xf>
    <xf numFmtId="165" fontId="6" fillId="0" borderId="5" xfId="0" applyNumberFormat="1" applyFont="1" applyFill="1" applyBorder="1" applyAlignment="1">
      <alignment vertical="center"/>
    </xf>
    <xf numFmtId="166" fontId="6" fillId="0" borderId="5" xfId="0" applyNumberFormat="1" applyFont="1" applyFill="1" applyBorder="1" applyAlignment="1">
      <alignment vertical="center"/>
    </xf>
    <xf numFmtId="164" fontId="6" fillId="0" borderId="5" xfId="2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right" vertical="center"/>
    </xf>
    <xf numFmtId="166" fontId="6" fillId="0" borderId="5" xfId="0" applyNumberFormat="1" applyFont="1" applyFill="1" applyBorder="1" applyAlignment="1">
      <alignment horizontal="right" vertical="center"/>
    </xf>
    <xf numFmtId="164" fontId="4" fillId="0" borderId="5" xfId="2" applyNumberFormat="1" applyFont="1" applyFill="1" applyBorder="1" applyAlignment="1">
      <alignment horizontal="center" vertical="center"/>
    </xf>
    <xf numFmtId="168" fontId="4" fillId="0" borderId="5" xfId="1" applyNumberFormat="1" applyFont="1" applyFill="1" applyBorder="1" applyAlignment="1">
      <alignment horizontal="right" vertical="center"/>
    </xf>
    <xf numFmtId="0" fontId="5" fillId="0" borderId="10" xfId="0" applyFont="1" applyFill="1" applyBorder="1"/>
    <xf numFmtId="165" fontId="4" fillId="0" borderId="11" xfId="0" applyNumberFormat="1" applyFont="1" applyFill="1" applyBorder="1" applyAlignment="1">
      <alignment vertical="center"/>
    </xf>
    <xf numFmtId="166" fontId="4" fillId="0" borderId="11" xfId="0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8" fontId="4" fillId="0" borderId="11" xfId="0" applyNumberFormat="1" applyFont="1" applyFill="1" applyBorder="1" applyAlignment="1">
      <alignment vertical="center"/>
    </xf>
    <xf numFmtId="9" fontId="4" fillId="0" borderId="12" xfId="2" applyFont="1" applyFill="1" applyBorder="1" applyAlignment="1">
      <alignment vertical="center"/>
    </xf>
    <xf numFmtId="0" fontId="5" fillId="6" borderId="0" xfId="0" applyFont="1" applyFill="1" applyBorder="1" applyAlignment="1">
      <alignment wrapText="1"/>
    </xf>
    <xf numFmtId="0" fontId="4" fillId="6" borderId="0" xfId="0" applyFont="1" applyFill="1" applyBorder="1" applyAlignment="1">
      <alignment horizontal="center" vertical="center" wrapText="1"/>
    </xf>
    <xf numFmtId="164" fontId="4" fillId="6" borderId="0" xfId="0" applyNumberFormat="1" applyFont="1" applyFill="1" applyBorder="1"/>
    <xf numFmtId="164" fontId="5" fillId="6" borderId="0" xfId="0" applyNumberFormat="1" applyFont="1" applyFill="1" applyBorder="1"/>
    <xf numFmtId="0" fontId="4" fillId="6" borderId="0" xfId="0" applyFont="1" applyFill="1" applyBorder="1" applyAlignment="1">
      <alignment wrapText="1"/>
    </xf>
    <xf numFmtId="0" fontId="5" fillId="6" borderId="30" xfId="0" applyFont="1" applyFill="1" applyBorder="1"/>
    <xf numFmtId="0" fontId="5" fillId="6" borderId="31" xfId="0" applyFont="1" applyFill="1" applyBorder="1" applyAlignment="1">
      <alignment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1" xfId="0" applyFont="1" applyFill="1" applyBorder="1"/>
    <xf numFmtId="164" fontId="4" fillId="6" borderId="31" xfId="0" applyNumberFormat="1" applyFont="1" applyFill="1" applyBorder="1"/>
    <xf numFmtId="0" fontId="5" fillId="6" borderId="29" xfId="0" applyFont="1" applyFill="1" applyBorder="1"/>
    <xf numFmtId="0" fontId="4" fillId="6" borderId="29" xfId="0" applyFont="1" applyFill="1" applyBorder="1"/>
    <xf numFmtId="0" fontId="5" fillId="6" borderId="34" xfId="0" applyFont="1" applyFill="1" applyBorder="1"/>
    <xf numFmtId="0" fontId="4" fillId="6" borderId="35" xfId="0" applyFont="1" applyFill="1" applyBorder="1" applyAlignment="1">
      <alignment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35" xfId="0" applyFont="1" applyFill="1" applyBorder="1"/>
    <xf numFmtId="164" fontId="4" fillId="6" borderId="35" xfId="0" applyNumberFormat="1" applyFont="1" applyFill="1" applyBorder="1"/>
    <xf numFmtId="169" fontId="7" fillId="0" borderId="5" xfId="4" applyNumberFormat="1" applyFont="1" applyFill="1" applyBorder="1" applyAlignment="1">
      <alignment horizontal="right" vertical="center"/>
    </xf>
    <xf numFmtId="169" fontId="7" fillId="0" borderId="6" xfId="4" applyNumberFormat="1" applyFont="1" applyFill="1" applyBorder="1" applyAlignment="1">
      <alignment horizontal="right" vertical="center"/>
    </xf>
    <xf numFmtId="169" fontId="7" fillId="0" borderId="5" xfId="4" applyNumberFormat="1" applyFont="1" applyFill="1" applyBorder="1" applyAlignment="1">
      <alignment vertical="center"/>
    </xf>
    <xf numFmtId="169" fontId="7" fillId="0" borderId="6" xfId="4" applyNumberFormat="1" applyFont="1" applyFill="1" applyBorder="1" applyAlignment="1">
      <alignment vertical="center"/>
    </xf>
    <xf numFmtId="169" fontId="7" fillId="0" borderId="11" xfId="4" applyNumberFormat="1" applyFont="1" applyFill="1" applyBorder="1" applyAlignment="1">
      <alignment vertical="center"/>
    </xf>
    <xf numFmtId="169" fontId="7" fillId="0" borderId="12" xfId="4" applyNumberFormat="1" applyFont="1" applyFill="1" applyBorder="1" applyAlignment="1">
      <alignment vertical="center"/>
    </xf>
    <xf numFmtId="168" fontId="8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14" fillId="0" borderId="25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169" fontId="13" fillId="0" borderId="25" xfId="4" applyNumberFormat="1" applyFont="1" applyBorder="1" applyAlignment="1">
      <alignment vertical="center" wrapText="1"/>
    </xf>
    <xf numFmtId="169" fontId="13" fillId="0" borderId="26" xfId="4" applyNumberFormat="1" applyFont="1" applyBorder="1" applyAlignment="1">
      <alignment vertical="center" wrapText="1"/>
    </xf>
    <xf numFmtId="0" fontId="4" fillId="6" borderId="11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169" fontId="7" fillId="6" borderId="11" xfId="4" applyNumberFormat="1" applyFont="1" applyFill="1" applyBorder="1" applyAlignment="1">
      <alignment vertical="center"/>
    </xf>
    <xf numFmtId="169" fontId="7" fillId="6" borderId="12" xfId="4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9" fontId="7" fillId="0" borderId="5" xfId="4" applyNumberFormat="1" applyFont="1" applyFill="1" applyBorder="1" applyAlignment="1">
      <alignment horizontal="center" vertical="center"/>
    </xf>
    <xf numFmtId="169" fontId="7" fillId="0" borderId="6" xfId="4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9" fontId="7" fillId="0" borderId="8" xfId="4" applyNumberFormat="1" applyFont="1" applyFill="1" applyBorder="1" applyAlignment="1">
      <alignment horizontal="center" vertical="center"/>
    </xf>
    <xf numFmtId="169" fontId="7" fillId="0" borderId="9" xfId="4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4" fillId="0" borderId="5" xfId="1" applyNumberFormat="1" applyFont="1" applyFill="1" applyBorder="1" applyAlignment="1">
      <alignment horizontal="center" vertical="center"/>
    </xf>
    <xf numFmtId="1" fontId="4" fillId="0" borderId="6" xfId="0" quotePrefix="1" applyNumberFormat="1" applyFont="1" applyFill="1" applyBorder="1" applyAlignment="1">
      <alignment horizontal="center" vertical="center"/>
    </xf>
    <xf numFmtId="166" fontId="4" fillId="0" borderId="5" xfId="2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69" fontId="7" fillId="0" borderId="14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168" fontId="4" fillId="0" borderId="5" xfId="1" applyNumberFormat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169" fontId="7" fillId="0" borderId="8" xfId="4" applyNumberFormat="1" applyFont="1" applyFill="1" applyBorder="1" applyAlignment="1">
      <alignment vertical="center"/>
    </xf>
    <xf numFmtId="169" fontId="7" fillId="0" borderId="9" xfId="4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69" fontId="7" fillId="0" borderId="17" xfId="4" applyNumberFormat="1" applyFont="1" applyFill="1" applyBorder="1" applyAlignment="1">
      <alignment vertical="center"/>
    </xf>
    <xf numFmtId="169" fontId="7" fillId="0" borderId="18" xfId="4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9" fontId="7" fillId="0" borderId="2" xfId="4" applyNumberFormat="1" applyFont="1" applyFill="1" applyBorder="1" applyAlignment="1">
      <alignment horizontal="center" vertical="center"/>
    </xf>
    <xf numFmtId="169" fontId="7" fillId="0" borderId="3" xfId="4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69" fontId="7" fillId="0" borderId="11" xfId="4" applyNumberFormat="1" applyFont="1" applyFill="1" applyBorder="1" applyAlignment="1">
      <alignment horizontal="center" vertical="center"/>
    </xf>
    <xf numFmtId="169" fontId="7" fillId="0" borderId="12" xfId="4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quotePrefix="1" applyFont="1" applyFill="1" applyBorder="1" applyAlignment="1">
      <alignment horizontal="center" vertical="center"/>
    </xf>
    <xf numFmtId="169" fontId="7" fillId="0" borderId="22" xfId="4" applyNumberFormat="1" applyFont="1" applyFill="1" applyBorder="1" applyAlignment="1">
      <alignment vertical="center"/>
    </xf>
    <xf numFmtId="169" fontId="7" fillId="0" borderId="23" xfId="4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9" fontId="7" fillId="0" borderId="2" xfId="4" applyNumberFormat="1" applyFont="1" applyFill="1" applyBorder="1" applyAlignment="1">
      <alignment vertical="center"/>
    </xf>
    <xf numFmtId="169" fontId="7" fillId="0" borderId="3" xfId="4" applyNumberFormat="1" applyFont="1" applyFill="1" applyBorder="1" applyAlignment="1">
      <alignment vertical="center"/>
    </xf>
    <xf numFmtId="168" fontId="4" fillId="0" borderId="5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center" vertical="center"/>
    </xf>
    <xf numFmtId="1" fontId="4" fillId="0" borderId="23" xfId="0" quotePrefix="1" applyNumberFormat="1" applyFont="1" applyFill="1" applyBorder="1" applyAlignment="1">
      <alignment horizontal="center" vertical="center"/>
    </xf>
    <xf numFmtId="169" fontId="7" fillId="0" borderId="22" xfId="4" applyNumberFormat="1" applyFont="1" applyFill="1" applyBorder="1" applyAlignment="1">
      <alignment horizontal="center" vertical="center"/>
    </xf>
    <xf numFmtId="169" fontId="7" fillId="0" borderId="23" xfId="4" applyNumberFormat="1" applyFont="1" applyFill="1" applyBorder="1" applyAlignment="1">
      <alignment horizontal="center" vertical="center"/>
    </xf>
    <xf numFmtId="165" fontId="4" fillId="0" borderId="11" xfId="1" applyNumberFormat="1" applyFont="1" applyFill="1" applyBorder="1" applyAlignment="1">
      <alignment horizontal="center" vertical="center"/>
    </xf>
    <xf numFmtId="1" fontId="4" fillId="0" borderId="12" xfId="0" quotePrefix="1" applyNumberFormat="1" applyFont="1" applyFill="1" applyBorder="1" applyAlignment="1">
      <alignment horizontal="center" vertical="center"/>
    </xf>
    <xf numFmtId="168" fontId="4" fillId="0" borderId="5" xfId="0" applyNumberFormat="1" applyFont="1" applyFill="1" applyBorder="1" applyAlignment="1">
      <alignment horizontal="right" vertical="center"/>
    </xf>
    <xf numFmtId="0" fontId="4" fillId="6" borderId="31" xfId="0" applyFont="1" applyFill="1" applyBorder="1" applyAlignment="1">
      <alignment vertical="center"/>
    </xf>
    <xf numFmtId="169" fontId="7" fillId="6" borderId="31" xfId="4" applyNumberFormat="1" applyFont="1" applyFill="1" applyBorder="1" applyAlignment="1">
      <alignment vertical="center"/>
    </xf>
    <xf numFmtId="169" fontId="7" fillId="6" borderId="32" xfId="4" applyNumberFormat="1" applyFont="1" applyFill="1" applyBorder="1" applyAlignment="1">
      <alignment vertical="center"/>
    </xf>
    <xf numFmtId="169" fontId="7" fillId="6" borderId="0" xfId="4" applyNumberFormat="1" applyFont="1" applyFill="1" applyBorder="1" applyAlignment="1">
      <alignment vertical="center"/>
    </xf>
    <xf numFmtId="169" fontId="7" fillId="6" borderId="33" xfId="4" applyNumberFormat="1" applyFont="1" applyFill="1" applyBorder="1" applyAlignment="1">
      <alignment vertical="center"/>
    </xf>
    <xf numFmtId="0" fontId="4" fillId="6" borderId="35" xfId="0" applyFont="1" applyFill="1" applyBorder="1" applyAlignment="1">
      <alignment vertical="center"/>
    </xf>
    <xf numFmtId="169" fontId="7" fillId="6" borderId="35" xfId="4" applyNumberFormat="1" applyFont="1" applyFill="1" applyBorder="1" applyAlignment="1">
      <alignment vertical="center"/>
    </xf>
    <xf numFmtId="169" fontId="7" fillId="6" borderId="36" xfId="4" applyNumberFormat="1" applyFont="1" applyFill="1" applyBorder="1" applyAlignment="1">
      <alignment vertical="center"/>
    </xf>
    <xf numFmtId="43" fontId="7" fillId="0" borderId="5" xfId="4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13" fillId="0" borderId="5" xfId="0" applyFont="1" applyBorder="1" applyAlignment="1">
      <alignment horizontal="right" wrapText="1"/>
    </xf>
    <xf numFmtId="0" fontId="5" fillId="6" borderId="29" xfId="0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left" wrapText="1"/>
    </xf>
    <xf numFmtId="0" fontId="5" fillId="6" borderId="33" xfId="0" applyFont="1" applyFill="1" applyBorder="1" applyAlignment="1">
      <alignment horizontal="left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</cellXfs>
  <cellStyles count="5">
    <cellStyle name="Comma" xfId="4" builtinId="3"/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e.Williams/Documents/BUDGET%202019-20%20(MTREF%2019-22)/30%20APRIL%202019%20-%20FINAL%20BUDGET%20TO%20MMM/MTREF%202019-20%20FINAL%20DOCUMENTS%2026%20APR%202019/Annexure%20B%20Revised%20Service%20Tariff%20Calc_%202019_2020%20Final%20(Mbal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tariffs"/>
      <sheetName val="Calc Sheet 19_20"/>
      <sheetName val="Summary Mangaung 20119_2020"/>
      <sheetName val="Summary Kopanong 2019_20"/>
      <sheetName val="Summary Mohokare 2019_20"/>
      <sheetName val="Summary Mantsopa 2019_20"/>
    </sheetNames>
    <sheetDataSet>
      <sheetData sheetId="0" refreshError="1">
        <row r="2">
          <cell r="F2">
            <v>7.2000000000000008E-2</v>
          </cell>
        </row>
        <row r="3">
          <cell r="F3">
            <v>0.15</v>
          </cell>
        </row>
      </sheetData>
      <sheetData sheetId="1" refreshError="1">
        <row r="5">
          <cell r="B5" t="str">
            <v>1. NEW SINGLE PHASE CONNECTIONS: URBAN</v>
          </cell>
        </row>
        <row r="7">
          <cell r="B7" t="str">
            <v xml:space="preserve">1.1  Single phase overhead connection with Split Pre-payment meter taken from overhead network   - No Ready board   </v>
          </cell>
        </row>
        <row r="11">
          <cell r="H11" t="str">
            <v>2018/2019</v>
          </cell>
          <cell r="I11" t="str">
            <v>2019/2020</v>
          </cell>
        </row>
        <row r="37">
          <cell r="H37">
            <v>6530</v>
          </cell>
          <cell r="I37">
            <v>7080</v>
          </cell>
        </row>
        <row r="50">
          <cell r="B50" t="str">
            <v xml:space="preserve">1.2  Single phase overhead connection with Split Pre-payment meter taken from overhead network   - With Ready board   </v>
          </cell>
        </row>
        <row r="82">
          <cell r="H82">
            <v>6820</v>
          </cell>
          <cell r="I82">
            <v>9580</v>
          </cell>
        </row>
        <row r="86">
          <cell r="B86" t="str">
            <v xml:space="preserve">1.3  Single phase overhead connection with Split Pre-payment meter taken from underground network (Flisp Housing)  - With Ready board   </v>
          </cell>
        </row>
        <row r="115">
          <cell r="H115">
            <v>8800</v>
          </cell>
          <cell r="I115">
            <v>13340</v>
          </cell>
        </row>
        <row r="119">
          <cell r="B119" t="str">
            <v>1.4  New connection (Permanent) for Church/ Creche with NPO certificate &amp; Proof of Title deeds paper registered with Church/Creche:  Single phase Split Prepaid  meter</v>
          </cell>
        </row>
        <row r="148">
          <cell r="H148">
            <v>8250</v>
          </cell>
          <cell r="I148">
            <v>11490</v>
          </cell>
        </row>
        <row r="155">
          <cell r="B155" t="str">
            <v>1.5  Single phase domestic connection in meter box placed on stand boundary taken from underground cable network (connection to an erf, where the development costs has been paid) -</v>
          </cell>
        </row>
        <row r="157">
          <cell r="B157" t="str">
            <v xml:space="preserve">    1.5.1 Connection in meter box, Single Phase Time of Use kWh meter (Special cases ) 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84">
          <cell r="H184">
            <v>8500</v>
          </cell>
          <cell r="I184">
            <v>9250</v>
          </cell>
        </row>
        <row r="191">
          <cell r="B191" t="str">
            <v xml:space="preserve">    1.5.2 Connection in meter box, Single phase Split pre-payment meter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215">
          <cell r="H215">
            <v>4680</v>
          </cell>
          <cell r="I215">
            <v>5150</v>
          </cell>
        </row>
        <row r="221">
          <cell r="B221" t="str">
            <v xml:space="preserve">1.6 Single phase Pre-payment meters for areas where DoE has funded the electrification projects 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45">
          <cell r="H245">
            <v>1050</v>
          </cell>
          <cell r="I245">
            <v>1170</v>
          </cell>
        </row>
        <row r="252">
          <cell r="B252" t="str">
            <v xml:space="preserve">1.7  Subdivision  (Domestic) -  Urban area: </v>
          </cell>
        </row>
        <row r="254">
          <cell r="B254" t="str">
            <v xml:space="preserve">    1.7.1 Subdivision Urban Area:  A new Single Phase Split pre-payment meter for domestic connection </v>
          </cell>
        </row>
        <row r="281">
          <cell r="H281">
            <v>17290</v>
          </cell>
          <cell r="I281">
            <v>19060</v>
          </cell>
        </row>
        <row r="286">
          <cell r="B286" t="str">
            <v xml:space="preserve">    1.7.2  Subdivision  Urban Area:  New Three Phase Split pre-payment meter connection </v>
          </cell>
          <cell r="H286" t="str">
            <v>Actual estimated cost plus network contribution for 5kVA</v>
          </cell>
          <cell r="I286" t="str">
            <v>Actual estimated cost plus network contribution for 7.5kVA</v>
          </cell>
        </row>
        <row r="291">
          <cell r="B291" t="str">
            <v>1.8 Additional Meters Urban Area:  New 1ph  Split pre-paid meter connection- limited by  80A, SP, CB (to the limit of 6 single phase meters)</v>
          </cell>
          <cell r="H291" t="str">
            <v>Actual estimated cost plus network contribution for 5kVA</v>
          </cell>
          <cell r="I291" t="str">
            <v>Actual estimated cost plus network contribution for 2.5kVA to the limit of 13.48kVA</v>
          </cell>
        </row>
        <row r="293">
          <cell r="B293" t="str">
            <v>1.9 Additional Meters Urban Area:  New 1ph  Split pre-paid meter connection- limited by  80A, TP, CB (above 6 to the limit of 12 single phase pre-paid meters)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 t="str">
            <v>Actual estimated cost plus network contribution for 5kVA</v>
          </cell>
          <cell r="I293" t="str">
            <v>Actual estimated cost plus network contribution ADMD crediting the network contribution already paid for.</v>
          </cell>
        </row>
        <row r="297">
          <cell r="B297" t="str">
            <v>2. NEW THREE PHASE DOMESTIC CONNECTIONS: URBAN</v>
          </cell>
        </row>
        <row r="299">
          <cell r="B299" t="str">
            <v xml:space="preserve">Three phase connection in meter box placed on stand boundary taken from underground cable network (connection cost, where the development costs for 5kVA 1 ph connection has been paid) </v>
          </cell>
        </row>
        <row r="301">
          <cell r="B301" t="str">
            <v xml:space="preserve">2.1 Three phase domestic connection (80A) in meter box,  Time of use (TOU) meter    </v>
          </cell>
        </row>
        <row r="334">
          <cell r="H334">
            <v>19790</v>
          </cell>
          <cell r="I334">
            <v>21460</v>
          </cell>
        </row>
        <row r="342">
          <cell r="B342" t="str">
            <v xml:space="preserve">2.2 Three phase connection (80A) in meter box,  Time of use (TOU) meter                                               </v>
          </cell>
        </row>
        <row r="372">
          <cell r="H372">
            <v>16860</v>
          </cell>
          <cell r="I372">
            <v>18340</v>
          </cell>
        </row>
        <row r="378">
          <cell r="B378" t="str">
            <v xml:space="preserve">2.3 Three phase domestic connection in meter box, Split pre-payment meter  (connection cost, where the development costs for 5kVA 1 ph connection has been paid)   </v>
          </cell>
        </row>
        <row r="410">
          <cell r="H410">
            <v>17560</v>
          </cell>
          <cell r="I410">
            <v>19040</v>
          </cell>
        </row>
        <row r="417">
          <cell r="B417" t="str">
            <v xml:space="preserve">2.4 Three phase domestic connection in meter box, Split pre-payment meter (connection cost, where the development costs for 5kVA 1 ph connection has been paid)                                        </v>
          </cell>
        </row>
        <row r="447">
          <cell r="H447">
            <v>14620</v>
          </cell>
          <cell r="I447">
            <v>15880</v>
          </cell>
        </row>
        <row r="455">
          <cell r="B455" t="str">
            <v>3. NEW SINGLE PHASE DOMESTIC CONNECTIONS: PERI-URBAN</v>
          </cell>
        </row>
        <row r="457">
          <cell r="B457" t="str">
            <v>3.1 Single phase Peri-Urban domestic connection with TOU kWh meter for special use only.  Supplied by 25kVA single phase transformer (60A) from 11kV overhead line   (where an 11kV line exists)</v>
          </cell>
        </row>
        <row r="486">
          <cell r="H486">
            <v>15770</v>
          </cell>
          <cell r="I486">
            <v>17810</v>
          </cell>
        </row>
        <row r="493">
          <cell r="B493" t="str">
            <v>3.2 Single phase Peri-Urban domestic connection - Prepayment meter. - Supplied by 25kVA single phase Trfr (60A) from 11kV overhead line   (where an 11kV line exists)</v>
          </cell>
        </row>
        <row r="522">
          <cell r="H522">
            <v>13340</v>
          </cell>
          <cell r="I522">
            <v>15420</v>
          </cell>
        </row>
        <row r="524">
          <cell r="B524" t="str">
            <v>3.3  Additional Meters Peri-Urban Area:  New 1ph  Split pre-paid meter connection- limited by  80A, SP, CB (to the limit of 6 1ph meters)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 t="str">
            <v>Actual estimated cost plus network contribution for 5kVA</v>
          </cell>
          <cell r="I524" t="str">
            <v>Actual estimated cost plus network contribution for 1.5kVA to the limit of 13.48kVA (Including original 5kVA)</v>
          </cell>
        </row>
        <row r="526">
          <cell r="B526" t="str">
            <v>3.4 Additional Meters Peri Urban Area:  New 1ph  Split pre-paid meter connection- limited by  80A, TP, CB (above 6 to the limit of 12 single phase pre-paid meters)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 t="str">
            <v>Actual estimated cost plus network contribution for 5kVA</v>
          </cell>
          <cell r="I526" t="str">
            <v>Actual estimated cost plus network contribution ADMD &amp; crediting the network contribution already paid for.</v>
          </cell>
        </row>
        <row r="528">
          <cell r="B528" t="str">
            <v>4. NEW THREE PHASE DOMESTIC CONNECTIONS: PERI-URBAN</v>
          </cell>
        </row>
        <row r="530">
          <cell r="B530" t="str">
            <v xml:space="preserve">Three phase domestic connection in meterbox,  supplied from 25kVA from 11kV overhead line (where an 11kV line exists)                                              </v>
          </cell>
        </row>
        <row r="533">
          <cell r="B533" t="str">
            <v xml:space="preserve">4.1 New Three phase 80A/ph 25kVA domestic connection  in meter box with Time of use (TOU) meter  in Bloemfontein area -              (Mangaung - Peri urban )                                              </v>
          </cell>
        </row>
        <row r="571">
          <cell r="H571">
            <v>28820</v>
          </cell>
          <cell r="I571">
            <v>29930</v>
          </cell>
        </row>
        <row r="576">
          <cell r="B576" t="str">
            <v xml:space="preserve">4.2 New Three phase 80A/ph 25kVA domestic connection in meter box with Time of use (TOU) meter in all areas except Bloemfontein  (Regional).                                                                                      </v>
          </cell>
        </row>
        <row r="612">
          <cell r="H612">
            <v>28750</v>
          </cell>
          <cell r="I612">
            <v>30010</v>
          </cell>
        </row>
        <row r="619">
          <cell r="B619" t="str">
            <v xml:space="preserve">4.3  New Three phase Peri-Urban domestic connection - Pre-payment meter (80A per phase / 25kVA Transfomer)                                                    </v>
          </cell>
        </row>
        <row r="660">
          <cell r="H660">
            <v>29440</v>
          </cell>
          <cell r="I660">
            <v>35890</v>
          </cell>
        </row>
        <row r="665">
          <cell r="B665" t="str">
            <v xml:space="preserve">4.4 Three phase Peri-Urban domestic connection - Pre- payment meter (80A per phase / 25kVA Transfomer )                                                    </v>
          </cell>
          <cell r="I665" t="str">
            <v>[Regional - peri urban area]</v>
          </cell>
        </row>
        <row r="705">
          <cell r="H705">
            <v>26500</v>
          </cell>
          <cell r="I705">
            <v>27600</v>
          </cell>
        </row>
        <row r="715">
          <cell r="B715" t="str">
            <v xml:space="preserve">4.5  Subdivision -  Peri-Urban area: </v>
          </cell>
        </row>
        <row r="717">
          <cell r="B717" t="str">
            <v xml:space="preserve">    4.5.1  Subdivision Pri Urban Area:  New Single Phase Split pre-payment meter connection in existing meter box from existing transformer on stand boundary </v>
          </cell>
        </row>
        <row r="746">
          <cell r="H746">
            <v>16010</v>
          </cell>
          <cell r="I746">
            <v>17890</v>
          </cell>
        </row>
        <row r="750">
          <cell r="B750" t="str">
            <v xml:space="preserve">    4.5.2 Subdivision Peri Urban Area:  New Singel Phase Split pre-payment meter connection in new meter box  from addisional transformer on stand boundary </v>
          </cell>
        </row>
        <row r="753">
          <cell r="H753" t="str">
            <v>Actual estimated cost plus network contribution for 5kVA</v>
          </cell>
          <cell r="I753" t="str">
            <v>Actual estimated cost plus network contribution for 5kVA</v>
          </cell>
        </row>
        <row r="755">
          <cell r="B755" t="str">
            <v xml:space="preserve">    4.5.3 Subdivision Peri Urban Area:  New Three Phase Split pre-payment meter connection in new meter box from addisional transformer on stand boundary </v>
          </cell>
        </row>
        <row r="758">
          <cell r="H758" t="str">
            <v>Actual estimated cost plus network contribution for 5kVA</v>
          </cell>
          <cell r="I758" t="str">
            <v>Actual estimated cost plus network contribution for 7.5kVA</v>
          </cell>
        </row>
        <row r="761">
          <cell r="B761" t="str">
            <v>5.  TELEPHONE BOOTHS AND ILLUMINATING SIGNS</v>
          </cell>
        </row>
        <row r="765">
          <cell r="B765" t="str">
            <v>Levy for electricity consumed</v>
          </cell>
        </row>
        <row r="772">
          <cell r="H772">
            <v>103</v>
          </cell>
          <cell r="I772">
            <v>111</v>
          </cell>
        </row>
        <row r="779">
          <cell r="B779" t="str">
            <v>6. TELKOM DCS CABINETS - Urban</v>
          </cell>
        </row>
        <row r="812">
          <cell r="B812" t="str">
            <v>Unit cost for installation</v>
          </cell>
          <cell r="H812">
            <v>4780</v>
          </cell>
          <cell r="I812">
            <v>5360</v>
          </cell>
        </row>
        <row r="816">
          <cell r="B816" t="str">
            <v>Monthly energy consumption (no levy)</v>
          </cell>
        </row>
        <row r="823">
          <cell r="H823">
            <v>634</v>
          </cell>
          <cell r="I823">
            <v>680</v>
          </cell>
        </row>
        <row r="830">
          <cell r="B830" t="str">
            <v xml:space="preserve">7. TEMPORARY CONNECTIONS - MAXIMUM PERIOD OF 12 MONTHS </v>
          </cell>
        </row>
        <row r="832">
          <cell r="B832" t="str">
            <v>7.1 Temporary builders underground connection - Three phase 80 Ampère Prepaid meter only.  Please note: These connections would only be permitted  for a maximum period of 12 months after which it will be removed by CENTLEC.</v>
          </cell>
        </row>
        <row r="866">
          <cell r="H866">
            <v>27920</v>
          </cell>
          <cell r="I866">
            <v>29710</v>
          </cell>
        </row>
        <row r="869">
          <cell r="B869" t="str">
            <v xml:space="preserve">7.2 Temporary connection for a special events - These temporary connections would only be permitted for MMM approved special short term events and it would be removed afterwards - Maximum duration is 12 months. 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1">
          <cell r="B871" t="str">
            <v>7.2.1 Temporary connection for a special event - Single phase 80Ampère P/P with over head Airdac - Church Crusades, Social, Cultural and community events, temporary creches, police stations, ect (No DOE Subs)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902">
          <cell r="H902">
            <v>9070</v>
          </cell>
          <cell r="I902">
            <v>10220</v>
          </cell>
        </row>
        <row r="903">
          <cell r="H903">
            <v>3.7757437070938218E-2</v>
          </cell>
        </row>
        <row r="904">
          <cell r="H904">
            <v>0</v>
          </cell>
        </row>
        <row r="905">
          <cell r="B905" t="str">
            <v>7.2.2 Temporary connection for a special event - Three phase 80Ampère P/P- Church Crusades, Social, Cultural and community events, temporary creches, police stations, Car wash ect (No DOE Subs)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38">
          <cell r="H938">
            <v>27920</v>
          </cell>
          <cell r="I938">
            <v>29710</v>
          </cell>
        </row>
        <row r="941">
          <cell r="B941" t="str">
            <v>7.2.3 Temporary connection for a special event - Three phase 80Ampère P/P- Church Crusades, Social, Cultural and community events, temporary creches, police stations,Car wash ect (DOE Subsidised sites)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74">
          <cell r="H974">
            <v>22370</v>
          </cell>
          <cell r="I974">
            <v>22910</v>
          </cell>
        </row>
        <row r="979">
          <cell r="B979" t="str">
            <v>8. ALTERATIONS TO ELECTRICITY SERVICES</v>
          </cell>
        </row>
        <row r="981">
          <cell r="B981" t="str">
            <v>8.1.1 Conversion of a single register meter to Single phase Pre-payment where meterbox exist on erf boundary - ( No charge for Prepayment  meter)</v>
          </cell>
        </row>
        <row r="1003">
          <cell r="H1003">
            <v>1610</v>
          </cell>
          <cell r="I1003">
            <v>1890</v>
          </cell>
        </row>
        <row r="1010">
          <cell r="B1010" t="str">
            <v>8.1.2 Conversion of Three phase (TOU/kWH) connection to Prepayment meter - Existing meterbox on erf boundary</v>
          </cell>
        </row>
        <row r="1033">
          <cell r="H1033">
            <v>9900</v>
          </cell>
          <cell r="I1033">
            <v>10800</v>
          </cell>
        </row>
        <row r="1039">
          <cell r="B1039" t="str">
            <v xml:space="preserve">8.1.3 Conversion of single phase Urban connection to three phase - Time of Use Meter(TOU)            </v>
          </cell>
        </row>
        <row r="1071">
          <cell r="H1071">
            <v>19520</v>
          </cell>
          <cell r="I1071">
            <v>21200</v>
          </cell>
        </row>
        <row r="1076">
          <cell r="B1076" t="str">
            <v xml:space="preserve">8.1.4 Conversion of single phase Urban connection to three phase - Split pre-payment meter             </v>
          </cell>
        </row>
        <row r="1107">
          <cell r="H1107">
            <v>12020</v>
          </cell>
          <cell r="I1107">
            <v>13170</v>
          </cell>
        </row>
        <row r="1113">
          <cell r="B1113" t="str">
            <v xml:space="preserve">8.1.5 Conversion of single phase Urban connection to three phase - Time of Use Meter(TOU)            </v>
          </cell>
        </row>
        <row r="1144">
          <cell r="H1144">
            <v>16970</v>
          </cell>
          <cell r="I1144">
            <v>18450</v>
          </cell>
        </row>
        <row r="1148">
          <cell r="B1148" t="str">
            <v xml:space="preserve">8.1.6 Conversion of single phase Urban connection to three phase - Split pre-payment meter            </v>
          </cell>
        </row>
        <row r="1178">
          <cell r="H1178">
            <v>15370</v>
          </cell>
          <cell r="I1178">
            <v>16750</v>
          </cell>
        </row>
        <row r="1183">
          <cell r="B1183" t="str">
            <v xml:space="preserve">8.1.7 Conversion of single phase Peri-Urban connection to three phase -Time of Use Meter(TOU)  </v>
          </cell>
        </row>
        <row r="1214">
          <cell r="H1214">
            <v>22380</v>
          </cell>
          <cell r="I1214">
            <v>25140</v>
          </cell>
        </row>
        <row r="1219">
          <cell r="B1219" t="str">
            <v xml:space="preserve">8.1.8 Conversion of single phase Peri-Urban connection to three phase -Split pre-payment meter    </v>
          </cell>
        </row>
        <row r="1250">
          <cell r="H1250">
            <v>25120</v>
          </cell>
          <cell r="I1250">
            <v>28060</v>
          </cell>
        </row>
        <row r="1255">
          <cell r="B1255" t="str">
            <v xml:space="preserve">8.1.9 Conversion of single phase Peri-Urban connection to three phase -Time of Use Meter(TOU)  </v>
          </cell>
        </row>
        <row r="1285">
          <cell r="H1285">
            <v>20530</v>
          </cell>
          <cell r="I1285">
            <v>23190</v>
          </cell>
        </row>
        <row r="1290">
          <cell r="B1290" t="str">
            <v xml:space="preserve">8.1.10 Conversion of single phase Peri-Urban connection to three phase - Split pre-payment meter      </v>
          </cell>
        </row>
        <row r="1320">
          <cell r="H1320">
            <v>22180</v>
          </cell>
          <cell r="I1320">
            <v>24900</v>
          </cell>
        </row>
        <row r="1325">
          <cell r="B1325" t="str">
            <v>8.1.11 Shifting of meter to meter box on stand boundary - Domestic connection - Urban</v>
          </cell>
        </row>
        <row r="1332">
          <cell r="H1332">
            <v>4680</v>
          </cell>
          <cell r="I1332">
            <v>5150</v>
          </cell>
        </row>
        <row r="1337">
          <cell r="B1337" t="str">
            <v>8.1.12 Shifting of connection - Pre-payment with ready board (per single connection) - Overhead only</v>
          </cell>
        </row>
        <row r="1361">
          <cell r="H1361">
            <v>2060</v>
          </cell>
          <cell r="I1361">
            <v>2510</v>
          </cell>
        </row>
        <row r="1366">
          <cell r="B1366" t="str">
            <v>9. SPECIAL SERVICE LEVIES</v>
          </cell>
        </row>
        <row r="1368">
          <cell r="B1368" t="str">
            <v>9.1.1 Electricity meter accuracy test at request by the consumer - Removal of meter</v>
          </cell>
        </row>
        <row r="1370">
          <cell r="B1370" t="str">
            <v xml:space="preserve">       Meter to be removed by supplier for testing. Testing of the meter under item 9.1.2 or 9.1.3</v>
          </cell>
        </row>
        <row r="1390">
          <cell r="H1390">
            <v>1110</v>
          </cell>
          <cell r="I1390">
            <v>1250</v>
          </cell>
        </row>
        <row r="1395">
          <cell r="B1395" t="str">
            <v>9.1.2 Request for accuracy test of electricity meter - Testing of meter (1 or 3 phase)</v>
          </cell>
        </row>
        <row r="1397">
          <cell r="B1397" t="str">
            <v xml:space="preserve">      Meter to be removed under item 9.1.1</v>
          </cell>
        </row>
        <row r="1412">
          <cell r="H1412">
            <v>284</v>
          </cell>
          <cell r="I1412">
            <v>303</v>
          </cell>
        </row>
        <row r="1419">
          <cell r="B1419" t="str">
            <v>9.1.3 Request for accuracy test of Bulk electricity meter - Testing of meter</v>
          </cell>
        </row>
        <row r="1421">
          <cell r="B1421" t="str">
            <v xml:space="preserve">      Meter to be removed under item 9.1.1</v>
          </cell>
        </row>
        <row r="1436">
          <cell r="H1436">
            <v>1260</v>
          </cell>
          <cell r="I1436">
            <v>1350</v>
          </cell>
        </row>
        <row r="1438">
          <cell r="B1438" t="str">
            <v>9.1.4 Hiring of Genset</v>
          </cell>
        </row>
        <row r="1463">
          <cell r="H1463">
            <v>10883</v>
          </cell>
          <cell r="I1463">
            <v>13040</v>
          </cell>
        </row>
        <row r="1480">
          <cell r="H1480">
            <v>5700</v>
          </cell>
          <cell r="I1480">
            <v>6200</v>
          </cell>
        </row>
        <row r="1496">
          <cell r="H1496">
            <v>8600</v>
          </cell>
          <cell r="I1496">
            <v>9200</v>
          </cell>
        </row>
        <row r="1503">
          <cell r="B1503" t="str">
            <v xml:space="preserve">9.2.2 Reinstatement of supply following disconnection of Std 3 phase service -  Where meter was damaged or persistant tampering occurred (RMD 3 Ph) - Replaced with 100A Time of Use meter (TOU) </v>
          </cell>
        </row>
        <row r="1527">
          <cell r="H1527">
            <v>11360</v>
          </cell>
          <cell r="I1527">
            <v>12580</v>
          </cell>
        </row>
        <row r="1544">
          <cell r="I1544">
            <v>15400</v>
          </cell>
        </row>
        <row r="1562">
          <cell r="I1562">
            <v>30800</v>
          </cell>
        </row>
        <row r="1570">
          <cell r="B1570" t="str">
            <v>9.2.3 Reinstatement of supply following disconnection of service by CENTLEC - 1Phase pre-payment meter damaged or persistent tampering (PPD)</v>
          </cell>
        </row>
        <row r="1593">
          <cell r="H1593">
            <v>6410</v>
          </cell>
          <cell r="I1593">
            <v>7590</v>
          </cell>
        </row>
        <row r="1611">
          <cell r="I1611">
            <v>6200</v>
          </cell>
        </row>
        <row r="1628">
          <cell r="I1628">
            <v>9200</v>
          </cell>
        </row>
        <row r="1659">
          <cell r="H1659">
            <v>11890</v>
          </cell>
          <cell r="I1659">
            <v>13690</v>
          </cell>
        </row>
        <row r="1676">
          <cell r="H1676">
            <v>13200</v>
          </cell>
          <cell r="I1676">
            <v>15400</v>
          </cell>
        </row>
        <row r="1693">
          <cell r="H1693">
            <v>26300</v>
          </cell>
          <cell r="I1693">
            <v>30800</v>
          </cell>
        </row>
        <row r="1721">
          <cell r="H1721">
            <v>793</v>
          </cell>
          <cell r="I1721">
            <v>935</v>
          </cell>
        </row>
        <row r="1728">
          <cell r="B1728" t="str">
            <v>9.4 Reinstatement of supply by CENTLEC - Where supplied from overhead transmission systems or a substation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</row>
        <row r="1750">
          <cell r="H1750">
            <v>1430</v>
          </cell>
          <cell r="I1750">
            <v>1670</v>
          </cell>
        </row>
        <row r="1781">
          <cell r="H1781">
            <v>2370</v>
          </cell>
          <cell r="I1781">
            <v>2620</v>
          </cell>
        </row>
        <row r="1812">
          <cell r="H1812">
            <v>2500</v>
          </cell>
          <cell r="I1812">
            <v>2760</v>
          </cell>
        </row>
        <row r="1844">
          <cell r="H1844">
            <v>3900</v>
          </cell>
          <cell r="I1844">
            <v>4610</v>
          </cell>
        </row>
        <row r="1876">
          <cell r="H1876">
            <v>9990</v>
          </cell>
          <cell r="I1876">
            <v>11320</v>
          </cell>
        </row>
        <row r="1928">
          <cell r="H1928">
            <v>9680</v>
          </cell>
          <cell r="I1928">
            <v>11460</v>
          </cell>
        </row>
        <row r="1945">
          <cell r="H1945">
            <v>11400</v>
          </cell>
          <cell r="I1945">
            <v>12300</v>
          </cell>
        </row>
        <row r="2000">
          <cell r="H2000">
            <v>18240</v>
          </cell>
          <cell r="I2000">
            <v>20720</v>
          </cell>
        </row>
        <row r="2017">
          <cell r="H2017">
            <v>39000</v>
          </cell>
          <cell r="I2017">
            <v>41100</v>
          </cell>
        </row>
        <row r="2071">
          <cell r="H2071">
            <v>25530</v>
          </cell>
          <cell r="I2071">
            <v>30130</v>
          </cell>
        </row>
        <row r="2088">
          <cell r="H2088">
            <v>90000</v>
          </cell>
          <cell r="I2088">
            <v>100000</v>
          </cell>
        </row>
        <row r="2104">
          <cell r="H2104">
            <v>150000</v>
          </cell>
          <cell r="I2104">
            <v>170000</v>
          </cell>
        </row>
        <row r="2135">
          <cell r="H2135">
            <v>1740</v>
          </cell>
          <cell r="I2135">
            <v>1890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N213"/>
  <sheetViews>
    <sheetView view="pageBreakPreview" zoomScaleNormal="75" zoomScaleSheetLayoutView="100" zoomScalePageLayoutView="75" workbookViewId="0">
      <pane xSplit="5" ySplit="6" topLeftCell="J21" activePane="bottomRight" state="frozen"/>
      <selection pane="topRight" activeCell="F1" sqref="F1"/>
      <selection pane="bottomLeft" activeCell="A6" sqref="A6"/>
      <selection pane="bottomRight" activeCell="N21" sqref="N21"/>
    </sheetView>
  </sheetViews>
  <sheetFormatPr defaultColWidth="8.85546875" defaultRowHeight="15.75" x14ac:dyDescent="0.25"/>
  <cols>
    <col min="1" max="1" width="1.7109375" style="9" customWidth="1"/>
    <col min="2" max="2" width="80.28515625" style="116" customWidth="1"/>
    <col min="3" max="3" width="13.140625" style="215" customWidth="1"/>
    <col min="4" max="4" width="23.28515625" style="216" hidden="1" customWidth="1"/>
    <col min="5" max="5" width="21.28515625" style="216" hidden="1" customWidth="1"/>
    <col min="6" max="6" width="24.28515625" style="219" hidden="1" customWidth="1"/>
    <col min="7" max="7" width="24" style="216" customWidth="1"/>
    <col min="8" max="8" width="13" style="217" customWidth="1"/>
    <col min="9" max="9" width="11.85546875" style="9" customWidth="1"/>
    <col min="10" max="10" width="15.5703125" style="218" bestFit="1" customWidth="1"/>
    <col min="11" max="11" width="26.5703125" style="216" hidden="1" customWidth="1"/>
    <col min="12" max="12" width="19" style="216" hidden="1" customWidth="1"/>
    <col min="13" max="13" width="14.5703125" style="301" customWidth="1"/>
    <col min="14" max="14" width="15.42578125" style="301" customWidth="1"/>
    <col min="15" max="16384" width="8.85546875" style="9"/>
  </cols>
  <sheetData>
    <row r="1" spans="1:14" ht="16.5" customHeight="1" x14ac:dyDescent="0.25">
      <c r="B1" s="570" t="s">
        <v>113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</row>
    <row r="2" spans="1:14" x14ac:dyDescent="0.25">
      <c r="A2" s="42"/>
      <c r="B2" s="69" t="s">
        <v>114</v>
      </c>
      <c r="C2" s="19"/>
      <c r="D2" s="33"/>
      <c r="E2" s="105" t="s">
        <v>0</v>
      </c>
      <c r="F2" s="35"/>
      <c r="G2" s="70"/>
      <c r="H2" s="36"/>
      <c r="I2" s="37"/>
      <c r="J2" s="153"/>
      <c r="K2" s="244"/>
      <c r="M2" s="245"/>
      <c r="N2" s="302"/>
    </row>
    <row r="3" spans="1:14" ht="14.45" customHeight="1" x14ac:dyDescent="0.25">
      <c r="A3" s="10"/>
      <c r="B3" s="11" t="s">
        <v>1</v>
      </c>
      <c r="C3" s="12"/>
      <c r="D3" s="13" t="s">
        <v>2</v>
      </c>
      <c r="E3" s="14" t="s">
        <v>3</v>
      </c>
      <c r="F3" s="15" t="s">
        <v>2</v>
      </c>
      <c r="G3" s="220" t="s">
        <v>3</v>
      </c>
      <c r="H3" s="16" t="s">
        <v>4</v>
      </c>
      <c r="I3" s="17" t="s">
        <v>5</v>
      </c>
      <c r="J3" s="220" t="s">
        <v>6</v>
      </c>
      <c r="K3" s="246" t="s">
        <v>7</v>
      </c>
      <c r="M3" s="247" t="s">
        <v>6</v>
      </c>
      <c r="N3" s="303" t="s">
        <v>6</v>
      </c>
    </row>
    <row r="4" spans="1:14" x14ac:dyDescent="0.25">
      <c r="A4" s="10"/>
      <c r="B4" s="18" t="s">
        <v>8</v>
      </c>
      <c r="C4" s="19"/>
      <c r="D4" s="13" t="s">
        <v>9</v>
      </c>
      <c r="E4" s="14" t="s">
        <v>9</v>
      </c>
      <c r="F4" s="15" t="s">
        <v>9</v>
      </c>
      <c r="G4" s="220" t="s">
        <v>9</v>
      </c>
      <c r="H4" s="16" t="s">
        <v>10</v>
      </c>
      <c r="I4" s="20">
        <f>+'[1]Unit tariffs'!F$3</f>
        <v>0.15</v>
      </c>
      <c r="J4" s="220" t="s">
        <v>11</v>
      </c>
      <c r="K4" s="246" t="s">
        <v>12</v>
      </c>
      <c r="M4" s="247" t="s">
        <v>11</v>
      </c>
      <c r="N4" s="303" t="s">
        <v>11</v>
      </c>
    </row>
    <row r="5" spans="1:14" x14ac:dyDescent="0.25">
      <c r="A5" s="10"/>
      <c r="B5" s="11" t="s">
        <v>1</v>
      </c>
      <c r="C5" s="19" t="s">
        <v>13</v>
      </c>
      <c r="D5" s="13" t="s">
        <v>14</v>
      </c>
      <c r="E5" s="14" t="str">
        <f>'[1]Calc Sheet 19_20'!H11</f>
        <v>2018/2019</v>
      </c>
      <c r="F5" s="21" t="str">
        <f>'[1]Calc Sheet 19_20'!$H$11</f>
        <v>2018/2019</v>
      </c>
      <c r="G5" s="220" t="str">
        <f>'[1]Calc Sheet 19_20'!$I$11</f>
        <v>2019/2020</v>
      </c>
      <c r="H5" s="16" t="str">
        <f>G5</f>
        <v>2019/2020</v>
      </c>
      <c r="I5" s="17" t="str">
        <f>G5</f>
        <v>2019/2020</v>
      </c>
      <c r="J5" s="220" t="str">
        <f>I5</f>
        <v>2019/2020</v>
      </c>
      <c r="K5" s="246" t="s">
        <v>15</v>
      </c>
      <c r="M5" s="247" t="s">
        <v>16</v>
      </c>
      <c r="N5" s="303" t="s">
        <v>17</v>
      </c>
    </row>
    <row r="6" spans="1:14" ht="16.5" thickBot="1" x14ac:dyDescent="0.3">
      <c r="A6" s="22"/>
      <c r="B6" s="23" t="s">
        <v>113</v>
      </c>
      <c r="C6" s="24" t="s">
        <v>18</v>
      </c>
      <c r="D6" s="25" t="s">
        <v>19</v>
      </c>
      <c r="E6" s="26" t="s">
        <v>19</v>
      </c>
      <c r="F6" s="27" t="s">
        <v>19</v>
      </c>
      <c r="G6" s="221" t="s">
        <v>19</v>
      </c>
      <c r="H6" s="28"/>
      <c r="I6" s="29"/>
      <c r="J6" s="221"/>
      <c r="K6" s="248"/>
      <c r="M6" s="249"/>
      <c r="N6" s="304"/>
    </row>
    <row r="7" spans="1:14" ht="16.5" thickTop="1" x14ac:dyDescent="0.25">
      <c r="A7" s="30"/>
      <c r="B7" s="31"/>
      <c r="C7" s="32"/>
      <c r="D7" s="33"/>
      <c r="E7" s="34"/>
      <c r="F7" s="35"/>
      <c r="G7" s="70"/>
      <c r="H7" s="36"/>
      <c r="I7" s="37"/>
      <c r="J7" s="153"/>
      <c r="K7" s="244"/>
      <c r="M7" s="245"/>
      <c r="N7" s="302"/>
    </row>
    <row r="8" spans="1:14" ht="39.75" customHeight="1" x14ac:dyDescent="0.25">
      <c r="A8" s="10"/>
      <c r="B8" s="19" t="s">
        <v>20</v>
      </c>
      <c r="C8" s="19"/>
      <c r="D8" s="38"/>
      <c r="E8" s="39"/>
      <c r="F8" s="40"/>
      <c r="G8" s="71"/>
      <c r="H8" s="41"/>
      <c r="I8" s="42"/>
      <c r="J8" s="210"/>
      <c r="K8" s="250"/>
      <c r="M8" s="251"/>
      <c r="N8" s="305"/>
    </row>
    <row r="9" spans="1:14" x14ac:dyDescent="0.25">
      <c r="A9" s="10"/>
      <c r="B9" s="43" t="str">
        <f>'[1]Calc Sheet 19_20'!B5</f>
        <v>1. NEW SINGLE PHASE CONNECTIONS: URBAN</v>
      </c>
      <c r="C9" s="19"/>
      <c r="D9" s="44"/>
      <c r="E9" s="45"/>
      <c r="F9" s="40"/>
      <c r="G9" s="71"/>
      <c r="H9" s="41"/>
      <c r="I9" s="42"/>
      <c r="J9" s="210"/>
      <c r="K9" s="250"/>
      <c r="M9" s="251"/>
      <c r="N9" s="305"/>
    </row>
    <row r="10" spans="1:14" x14ac:dyDescent="0.25">
      <c r="A10" s="10"/>
      <c r="B10" s="43"/>
      <c r="C10" s="19"/>
      <c r="D10" s="44"/>
      <c r="E10" s="45"/>
      <c r="F10" s="40"/>
      <c r="G10" s="71"/>
      <c r="H10" s="41"/>
      <c r="I10" s="42"/>
      <c r="J10" s="210"/>
      <c r="K10" s="250"/>
      <c r="M10" s="251"/>
      <c r="N10" s="305"/>
    </row>
    <row r="11" spans="1:14" ht="30.75" x14ac:dyDescent="0.25">
      <c r="A11" s="10"/>
      <c r="B11" s="11" t="str">
        <f>'[1]Calc Sheet 19_20'!B7</f>
        <v xml:space="preserve">1.1  Single phase overhead connection with Split Pre-payment meter taken from overhead network   - No Ready board   </v>
      </c>
      <c r="C11" s="12" t="s">
        <v>21</v>
      </c>
      <c r="D11" s="46">
        <f>'[1]Calc Sheet 19_20'!H37</f>
        <v>6530</v>
      </c>
      <c r="E11" s="47">
        <v>6225</v>
      </c>
      <c r="F11" s="48">
        <f>+'[1]Calc Sheet 19_20'!H37</f>
        <v>6530</v>
      </c>
      <c r="G11" s="222">
        <f>'[1]Calc Sheet 19_20'!I37</f>
        <v>7080</v>
      </c>
      <c r="H11" s="49">
        <f>(G11-F11)/F11</f>
        <v>8.4226646248085763E-2</v>
      </c>
      <c r="I11" s="50">
        <f>G11*I$4</f>
        <v>1062</v>
      </c>
      <c r="J11" s="252">
        <f>G11+I11</f>
        <v>8142</v>
      </c>
      <c r="K11" s="253">
        <v>9100033030416</v>
      </c>
      <c r="M11" s="254">
        <f>+$J11*(1+'[1]Unit tariffs'!$F$2)</f>
        <v>8728.2240000000002</v>
      </c>
      <c r="N11" s="306">
        <f>+$M11*(1+'[1]Unit tariffs'!$F$2)</f>
        <v>9356.6561280000005</v>
      </c>
    </row>
    <row r="12" spans="1:14" x14ac:dyDescent="0.25">
      <c r="A12" s="10"/>
      <c r="B12" s="11"/>
      <c r="C12" s="12"/>
      <c r="D12" s="46"/>
      <c r="E12" s="47"/>
      <c r="F12" s="48"/>
      <c r="G12" s="222"/>
      <c r="H12" s="49"/>
      <c r="I12" s="51"/>
      <c r="J12" s="255"/>
      <c r="K12" s="256"/>
      <c r="M12" s="254"/>
      <c r="N12" s="306"/>
    </row>
    <row r="13" spans="1:14" ht="30.75" x14ac:dyDescent="0.25">
      <c r="A13" s="10"/>
      <c r="B13" s="11" t="str">
        <f>'[1]Calc Sheet 19_20'!B50</f>
        <v xml:space="preserve">1.2  Single phase overhead connection with Split Pre-payment meter taken from overhead network   - With Ready board   </v>
      </c>
      <c r="C13" s="12" t="s">
        <v>21</v>
      </c>
      <c r="D13" s="46">
        <f>'[1]Calc Sheet 19_20'!H82</f>
        <v>6820</v>
      </c>
      <c r="E13" s="47">
        <v>1400</v>
      </c>
      <c r="F13" s="48">
        <f>+'[1]Calc Sheet 19_20'!H82</f>
        <v>6820</v>
      </c>
      <c r="G13" s="222">
        <f>+'[1]Calc Sheet 19_20'!I82</f>
        <v>9580</v>
      </c>
      <c r="H13" s="49">
        <f>(G13-F13)/F13</f>
        <v>0.40469208211143692</v>
      </c>
      <c r="I13" s="50">
        <f>G13*I$4</f>
        <v>1437</v>
      </c>
      <c r="J13" s="252">
        <f>G13+I13</f>
        <v>11017</v>
      </c>
      <c r="K13" s="253">
        <v>9100033030416</v>
      </c>
      <c r="M13" s="254">
        <f>+$J13*(1+'[1]Unit tariffs'!$F$2)</f>
        <v>11810.224</v>
      </c>
      <c r="N13" s="306">
        <f>+$M13*(1+'[1]Unit tariffs'!$F$2)</f>
        <v>12660.560128000001</v>
      </c>
    </row>
    <row r="14" spans="1:14" x14ac:dyDescent="0.25">
      <c r="A14" s="10"/>
      <c r="B14" s="52"/>
      <c r="C14" s="53"/>
      <c r="D14" s="46"/>
      <c r="E14" s="47"/>
      <c r="F14" s="48"/>
      <c r="G14" s="222"/>
      <c r="H14" s="49"/>
      <c r="I14" s="51"/>
      <c r="J14" s="255"/>
      <c r="K14" s="256"/>
      <c r="M14" s="254"/>
      <c r="N14" s="306"/>
    </row>
    <row r="15" spans="1:14" ht="30.75" x14ac:dyDescent="0.25">
      <c r="A15" s="10"/>
      <c r="B15" s="11" t="str">
        <f>+'[1]Calc Sheet 19_20'!B86</f>
        <v xml:space="preserve">1.3  Single phase overhead connection with Split Pre-payment meter taken from underground network (Flisp Housing)  - With Ready board   </v>
      </c>
      <c r="C15" s="53" t="s">
        <v>22</v>
      </c>
      <c r="D15" s="46"/>
      <c r="E15" s="47"/>
      <c r="F15" s="48">
        <f>+'[1]Calc Sheet 19_20'!H115</f>
        <v>8800</v>
      </c>
      <c r="G15" s="222">
        <f>+'[1]Calc Sheet 19_20'!I115</f>
        <v>13340</v>
      </c>
      <c r="H15" s="49">
        <f>(G15-F15)/F15</f>
        <v>0.51590909090909087</v>
      </c>
      <c r="I15" s="50">
        <f>G15*I$4</f>
        <v>2001</v>
      </c>
      <c r="J15" s="252">
        <f>G15+I15</f>
        <v>15341</v>
      </c>
      <c r="K15" s="253">
        <v>9100033030416</v>
      </c>
      <c r="M15" s="254">
        <f>+$J15*(1+'[1]Unit tariffs'!$F$2)</f>
        <v>16445.552</v>
      </c>
      <c r="N15" s="306">
        <f>+$M15*(1+'[1]Unit tariffs'!$F$2)</f>
        <v>17629.631744000002</v>
      </c>
    </row>
    <row r="16" spans="1:14" x14ac:dyDescent="0.25">
      <c r="A16" s="10"/>
      <c r="B16" s="52"/>
      <c r="C16" s="53"/>
      <c r="D16" s="46"/>
      <c r="E16" s="47"/>
      <c r="F16" s="48"/>
      <c r="G16" s="222"/>
      <c r="H16" s="49"/>
      <c r="I16" s="51"/>
      <c r="J16" s="255"/>
      <c r="K16" s="256"/>
      <c r="M16" s="254"/>
      <c r="N16" s="306"/>
    </row>
    <row r="17" spans="1:14" ht="45.75" x14ac:dyDescent="0.25">
      <c r="A17" s="10"/>
      <c r="B17" s="11" t="str">
        <f>'[1]Calc Sheet 19_20'!B119</f>
        <v>1.4  New connection (Permanent) for Church/ Creche with NPO certificate &amp; Proof of Title deeds paper registered with Church/Creche:  Single phase Split Prepaid  meter</v>
      </c>
      <c r="C17" s="12" t="s">
        <v>21</v>
      </c>
      <c r="D17" s="46">
        <f>'[1]Calc Sheet 19_20'!H148</f>
        <v>8250</v>
      </c>
      <c r="E17" s="47">
        <v>1000</v>
      </c>
      <c r="F17" s="48">
        <f>+'[1]Calc Sheet 19_20'!H148</f>
        <v>8250</v>
      </c>
      <c r="G17" s="222">
        <f>'[1]Calc Sheet 19_20'!I148</f>
        <v>11490</v>
      </c>
      <c r="H17" s="49">
        <f>(G17-F17)/F17</f>
        <v>0.3927272727272727</v>
      </c>
      <c r="I17" s="50">
        <f>G17*I$4</f>
        <v>1723.5</v>
      </c>
      <c r="J17" s="252">
        <f>G17+I17</f>
        <v>13213.5</v>
      </c>
      <c r="K17" s="253">
        <v>9100033030416</v>
      </c>
      <c r="M17" s="254">
        <f>+$J17*(1+'[1]Unit tariffs'!$F$2)</f>
        <v>14164.872000000001</v>
      </c>
      <c r="N17" s="306">
        <f>+$M17*(1+'[1]Unit tariffs'!$F$2)</f>
        <v>15184.742784000002</v>
      </c>
    </row>
    <row r="18" spans="1:14" ht="19.5" customHeight="1" x14ac:dyDescent="0.25">
      <c r="A18" s="10"/>
      <c r="B18" s="11"/>
      <c r="C18" s="12"/>
      <c r="D18" s="46"/>
      <c r="E18" s="47"/>
      <c r="F18" s="48"/>
      <c r="G18" s="222"/>
      <c r="H18" s="49"/>
      <c r="I18" s="50"/>
      <c r="J18" s="252"/>
      <c r="K18" s="253"/>
      <c r="M18" s="254"/>
      <c r="N18" s="306"/>
    </row>
    <row r="19" spans="1:14" ht="45.75" x14ac:dyDescent="0.25">
      <c r="A19" s="10"/>
      <c r="B19" s="54" t="str">
        <f>+'[1]Calc Sheet 19_20'!B155</f>
        <v>1.5  Single phase domestic connection in meter box placed on stand boundary taken from underground cable network (connection to an erf, where the development costs has been paid) -</v>
      </c>
      <c r="C19" s="12" t="s">
        <v>21</v>
      </c>
      <c r="D19" s="46"/>
      <c r="E19" s="45"/>
      <c r="F19" s="48"/>
      <c r="G19" s="222"/>
      <c r="H19" s="49"/>
      <c r="I19" s="50"/>
      <c r="J19" s="252"/>
      <c r="K19" s="253"/>
      <c r="M19" s="254"/>
      <c r="N19" s="306"/>
    </row>
    <row r="20" spans="1:14" ht="32.450000000000003" customHeight="1" x14ac:dyDescent="0.25">
      <c r="A20" s="10"/>
      <c r="B20" s="54" t="str">
        <f>+'[1]Calc Sheet 19_20'!B157:G157</f>
        <v xml:space="preserve">    1.5.1 Connection in meter box, Single Phase Time of Use kWh meter (Special cases )  </v>
      </c>
      <c r="C20" s="12" t="s">
        <v>21</v>
      </c>
      <c r="D20" s="46">
        <v>1620</v>
      </c>
      <c r="E20" s="47">
        <v>2230</v>
      </c>
      <c r="F20" s="48">
        <f>+'[1]Calc Sheet 19_20'!H184</f>
        <v>8500</v>
      </c>
      <c r="G20" s="222">
        <f>+'[1]Calc Sheet 19_20'!I184</f>
        <v>9250</v>
      </c>
      <c r="H20" s="49">
        <f>(G20-F20)/F20</f>
        <v>8.8235294117647065E-2</v>
      </c>
      <c r="I20" s="50">
        <f>G20*I$4</f>
        <v>1387.5</v>
      </c>
      <c r="J20" s="252">
        <f>G20+I20</f>
        <v>10637.5</v>
      </c>
      <c r="K20" s="253">
        <v>9100033030416</v>
      </c>
      <c r="M20" s="254">
        <f>+$J20*(1+'[1]Unit tariffs'!$F$2)</f>
        <v>11403.400000000001</v>
      </c>
      <c r="N20" s="306">
        <f>+$M20*(1+'[1]Unit tariffs'!$F$2)</f>
        <v>12224.444800000003</v>
      </c>
    </row>
    <row r="21" spans="1:14" ht="32.450000000000003" customHeight="1" x14ac:dyDescent="0.25">
      <c r="A21" s="10"/>
      <c r="B21" s="54" t="str">
        <f>+'[1]Calc Sheet 19_20'!B191:G191</f>
        <v xml:space="preserve">    1.5.2 Connection in meter box, Single phase Split pre-payment meter</v>
      </c>
      <c r="C21" s="12" t="s">
        <v>21</v>
      </c>
      <c r="D21" s="46">
        <v>3180</v>
      </c>
      <c r="E21" s="47">
        <v>4340</v>
      </c>
      <c r="F21" s="48">
        <f>+'[1]Calc Sheet 19_20'!H215</f>
        <v>4680</v>
      </c>
      <c r="G21" s="222">
        <f>+'[1]Calc Sheet 19_20'!I215</f>
        <v>5150</v>
      </c>
      <c r="H21" s="49">
        <f>(G21-F21)/F21</f>
        <v>0.10042735042735043</v>
      </c>
      <c r="I21" s="50">
        <f>G21*I$4</f>
        <v>772.5</v>
      </c>
      <c r="J21" s="252">
        <f>G21+I21</f>
        <v>5922.5</v>
      </c>
      <c r="K21" s="253">
        <v>9100033030416</v>
      </c>
      <c r="M21" s="254">
        <f>+$J21*(1+'[1]Unit tariffs'!$F$2)</f>
        <v>6348.92</v>
      </c>
      <c r="N21" s="306">
        <f>+$M21*(1+'[1]Unit tariffs'!$F$2)</f>
        <v>6806.0422400000007</v>
      </c>
    </row>
    <row r="22" spans="1:14" ht="31.5" customHeight="1" x14ac:dyDescent="0.25">
      <c r="A22" s="10"/>
      <c r="B22" s="11" t="str">
        <f>+'[1]Calc Sheet 19_20'!B221:G221</f>
        <v xml:space="preserve">1.6 Single phase Pre-payment meters for areas where DoE has funded the electrification projects </v>
      </c>
      <c r="C22" s="11" t="s">
        <v>21</v>
      </c>
      <c r="D22" s="11"/>
      <c r="E22" s="11"/>
      <c r="F22" s="48">
        <f>+'[1]Calc Sheet 19_20'!H245</f>
        <v>1050</v>
      </c>
      <c r="G22" s="222">
        <f>+'[1]Calc Sheet 19_20'!I245</f>
        <v>1170</v>
      </c>
      <c r="H22" s="49">
        <f>(G22-F22)/F22</f>
        <v>0.11428571428571428</v>
      </c>
      <c r="I22" s="50">
        <f>G22*I$4</f>
        <v>175.5</v>
      </c>
      <c r="J22" s="252">
        <f>G22+I22</f>
        <v>1345.5</v>
      </c>
      <c r="K22" s="253">
        <v>9100033030416</v>
      </c>
      <c r="M22" s="254">
        <f>+$J22*(1+'[1]Unit tariffs'!$F$2)</f>
        <v>1442.376</v>
      </c>
      <c r="N22" s="306">
        <f>+$M22*(1+'[1]Unit tariffs'!$F$2)</f>
        <v>1546.2270720000001</v>
      </c>
    </row>
    <row r="23" spans="1:14" x14ac:dyDescent="0.25">
      <c r="A23" s="10"/>
      <c r="B23" s="55"/>
      <c r="C23" s="12"/>
      <c r="D23" s="46"/>
      <c r="E23" s="56"/>
      <c r="F23" s="48"/>
      <c r="G23" s="222"/>
      <c r="H23" s="49"/>
      <c r="I23" s="50"/>
      <c r="J23" s="252"/>
      <c r="K23" s="253"/>
      <c r="M23" s="254"/>
      <c r="N23" s="306"/>
    </row>
    <row r="24" spans="1:14" ht="20.25" customHeight="1" x14ac:dyDescent="0.25">
      <c r="A24" s="10"/>
      <c r="B24" s="43" t="str">
        <f>+'[1]Calc Sheet 19_20'!B252</f>
        <v xml:space="preserve">1.7  Subdivision  (Domestic) -  Urban area: </v>
      </c>
      <c r="C24" s="12"/>
      <c r="D24" s="46"/>
      <c r="E24" s="47"/>
      <c r="F24" s="48"/>
      <c r="G24" s="222"/>
      <c r="H24" s="49"/>
      <c r="I24" s="50"/>
      <c r="J24" s="252"/>
      <c r="K24" s="253"/>
      <c r="M24" s="254"/>
      <c r="N24" s="306"/>
    </row>
    <row r="25" spans="1:14" ht="30.75" customHeight="1" x14ac:dyDescent="0.25">
      <c r="A25" s="10"/>
      <c r="B25" s="11" t="str">
        <f>+'[1]Calc Sheet 19_20'!B254</f>
        <v xml:space="preserve">    1.7.1 Subdivision Urban Area:  A new Single Phase Split pre-payment meter for domestic connection </v>
      </c>
      <c r="C25" s="12" t="s">
        <v>21</v>
      </c>
      <c r="D25" s="46">
        <f>+'[1]Calc Sheet 19_20'!H281</f>
        <v>17290</v>
      </c>
      <c r="E25" s="47">
        <v>15780</v>
      </c>
      <c r="F25" s="48">
        <f>+'[1]Calc Sheet 19_20'!H281</f>
        <v>17290</v>
      </c>
      <c r="G25" s="222">
        <f>+'[1]Calc Sheet 19_20'!I281</f>
        <v>19060</v>
      </c>
      <c r="H25" s="49">
        <f>(G25-F25)/F25</f>
        <v>0.10237131289762869</v>
      </c>
      <c r="I25" s="50">
        <f>G25*I$4</f>
        <v>2859</v>
      </c>
      <c r="J25" s="252">
        <f>G25+I25</f>
        <v>21919</v>
      </c>
      <c r="K25" s="253">
        <v>9100033030416</v>
      </c>
      <c r="M25" s="254">
        <f>+$J25*(1+'[1]Unit tariffs'!$F$2)</f>
        <v>23497.168000000001</v>
      </c>
      <c r="N25" s="306">
        <f>+$M25*(1+'[1]Unit tariffs'!$F$2)</f>
        <v>25188.964096000003</v>
      </c>
    </row>
    <row r="26" spans="1:14" ht="60.75" x14ac:dyDescent="0.25">
      <c r="A26" s="10"/>
      <c r="B26" s="11" t="str">
        <f>+'[1]Calc Sheet 19_20'!B286</f>
        <v xml:space="preserve">    1.7.2  Subdivision  Urban Area:  New Three Phase Split pre-payment meter connection </v>
      </c>
      <c r="C26" s="12" t="s">
        <v>21</v>
      </c>
      <c r="D26" s="57" t="str">
        <f>+'[1]Calc Sheet 19_20'!H286</f>
        <v>Actual estimated cost plus network contribution for 5kVA</v>
      </c>
      <c r="E26" s="58"/>
      <c r="F26" s="59" t="s">
        <v>23</v>
      </c>
      <c r="G26" s="223" t="str">
        <f>+'[1]Calc Sheet 19_20'!I286</f>
        <v>Actual estimated cost plus network contribution for 7.5kVA</v>
      </c>
      <c r="H26" s="49"/>
      <c r="I26" s="60"/>
      <c r="J26" s="159"/>
      <c r="K26" s="253"/>
      <c r="M26" s="257"/>
      <c r="N26" s="307"/>
    </row>
    <row r="27" spans="1:14" x14ac:dyDescent="0.25">
      <c r="A27" s="10"/>
      <c r="B27" s="11"/>
      <c r="C27" s="12"/>
      <c r="D27" s="57"/>
      <c r="E27" s="58"/>
      <c r="F27" s="59"/>
      <c r="G27" s="223"/>
      <c r="H27" s="49"/>
      <c r="I27" s="60"/>
      <c r="J27" s="159"/>
      <c r="K27" s="253"/>
      <c r="M27" s="257"/>
      <c r="N27" s="307"/>
    </row>
    <row r="28" spans="1:14" ht="75.75" x14ac:dyDescent="0.25">
      <c r="A28" s="10"/>
      <c r="B28" s="11" t="str">
        <f>+'[1]Calc Sheet 19_20'!B291</f>
        <v>1.8 Additional Meters Urban Area:  New 1ph  Split pre-paid meter connection- limited by  80A, SP, CB (to the limit of 6 single phase meters)</v>
      </c>
      <c r="C28" s="12" t="s">
        <v>21</v>
      </c>
      <c r="D28" s="57" t="str">
        <f>+'[1]Calc Sheet 19_20'!H291</f>
        <v>Actual estimated cost plus network contribution for 5kVA</v>
      </c>
      <c r="E28" s="58"/>
      <c r="F28" s="59" t="s">
        <v>23</v>
      </c>
      <c r="G28" s="223" t="str">
        <f>+'[1]Calc Sheet 19_20'!I291</f>
        <v>Actual estimated cost plus network contribution for 2.5kVA to the limit of 13.48kVA</v>
      </c>
      <c r="H28" s="41"/>
      <c r="I28" s="42"/>
      <c r="J28" s="210"/>
      <c r="K28" s="250"/>
      <c r="M28" s="251"/>
      <c r="N28" s="305"/>
    </row>
    <row r="29" spans="1:14" x14ac:dyDescent="0.25">
      <c r="A29" s="61"/>
      <c r="B29" s="62"/>
      <c r="C29" s="63"/>
      <c r="D29" s="64"/>
      <c r="E29" s="65"/>
      <c r="F29" s="66"/>
      <c r="G29" s="224"/>
      <c r="H29" s="67"/>
      <c r="I29" s="68"/>
      <c r="J29" s="258"/>
      <c r="K29" s="259"/>
      <c r="M29" s="260"/>
      <c r="N29" s="308"/>
    </row>
    <row r="30" spans="1:14" ht="71.45" customHeight="1" x14ac:dyDescent="0.25">
      <c r="A30" s="61"/>
      <c r="B30" s="62" t="str">
        <f>+'[1]Calc Sheet 19_20'!B293:G293</f>
        <v>1.9 Additional Meters Urban Area:  New 1ph  Split pre-paid meter connection- limited by  80A, TP, CB (above 6 to the limit of 12 single phase pre-paid meters)</v>
      </c>
      <c r="C30" s="63" t="s">
        <v>21</v>
      </c>
      <c r="D30" s="64"/>
      <c r="E30" s="65"/>
      <c r="F30" s="66" t="str">
        <f>+'[1]Calc Sheet 19_20'!H293</f>
        <v>Actual estimated cost plus network contribution for 5kVA</v>
      </c>
      <c r="G30" s="224" t="str">
        <f>+'[1]Calc Sheet 19_20'!I293</f>
        <v>Actual estimated cost plus network contribution ADMD crediting the network contribution already paid for.</v>
      </c>
      <c r="H30" s="67"/>
      <c r="I30" s="68"/>
      <c r="J30" s="258"/>
      <c r="K30" s="259"/>
      <c r="M30" s="260"/>
      <c r="N30" s="308"/>
    </row>
    <row r="31" spans="1:14" s="216" customFormat="1" x14ac:dyDescent="0.25">
      <c r="A31" s="326"/>
      <c r="B31" s="327"/>
      <c r="C31" s="328"/>
      <c r="D31" s="224"/>
      <c r="E31" s="224"/>
      <c r="F31" s="224"/>
      <c r="G31" s="224"/>
      <c r="H31" s="329"/>
      <c r="I31" s="325"/>
      <c r="J31" s="258"/>
      <c r="K31" s="259"/>
      <c r="M31" s="260"/>
      <c r="N31" s="308"/>
    </row>
    <row r="32" spans="1:14" s="216" customFormat="1" x14ac:dyDescent="0.25">
      <c r="A32" s="330"/>
      <c r="B32" s="331" t="str">
        <f>'[1]Calc Sheet 19_20'!B297</f>
        <v>2. NEW THREE PHASE DOMESTIC CONNECTIONS: URBAN</v>
      </c>
      <c r="C32" s="332"/>
      <c r="D32" s="70"/>
      <c r="E32" s="70"/>
      <c r="F32" s="70"/>
      <c r="G32" s="70"/>
      <c r="H32" s="333"/>
      <c r="I32" s="70"/>
      <c r="J32" s="153"/>
      <c r="K32" s="70"/>
      <c r="L32" s="70"/>
      <c r="M32" s="245"/>
      <c r="N32" s="245"/>
    </row>
    <row r="33" spans="1:14" x14ac:dyDescent="0.25">
      <c r="A33" s="30"/>
      <c r="B33" s="43"/>
      <c r="C33" s="12"/>
      <c r="D33" s="71"/>
      <c r="E33" s="45"/>
      <c r="F33" s="40"/>
      <c r="G33" s="71"/>
      <c r="H33" s="41"/>
      <c r="I33" s="42"/>
      <c r="J33" s="210"/>
      <c r="K33" s="71"/>
      <c r="L33" s="71"/>
      <c r="M33" s="251"/>
      <c r="N33" s="251"/>
    </row>
    <row r="34" spans="1:14" ht="47.25" x14ac:dyDescent="0.25">
      <c r="A34" s="30"/>
      <c r="B34" s="18" t="str">
        <f>+'[1]Calc Sheet 19_20'!B299</f>
        <v xml:space="preserve">Three phase connection in meter box placed on stand boundary taken from underground cable network (connection cost, where the development costs for 5kVA 1 ph connection has been paid) </v>
      </c>
      <c r="C34" s="73"/>
      <c r="D34" s="74"/>
      <c r="E34" s="75"/>
      <c r="F34" s="76"/>
      <c r="G34" s="225"/>
      <c r="H34" s="36"/>
      <c r="I34" s="37"/>
      <c r="J34" s="153"/>
      <c r="K34" s="244"/>
      <c r="M34" s="245"/>
      <c r="N34" s="302"/>
    </row>
    <row r="35" spans="1:14" ht="12" customHeight="1" x14ac:dyDescent="0.25">
      <c r="A35" s="10"/>
      <c r="B35" s="11"/>
      <c r="C35" s="12"/>
      <c r="D35" s="77"/>
      <c r="E35" s="78"/>
      <c r="F35" s="79"/>
      <c r="G35" s="226"/>
      <c r="H35" s="80"/>
      <c r="I35" s="81"/>
      <c r="J35" s="261"/>
      <c r="K35" s="262"/>
      <c r="M35" s="251"/>
      <c r="N35" s="305"/>
    </row>
    <row r="36" spans="1:14" ht="30.75" x14ac:dyDescent="0.25">
      <c r="A36" s="10"/>
      <c r="B36" s="11" t="str">
        <f>+'[1]Calc Sheet 19_20'!B301</f>
        <v xml:space="preserve">2.1 Three phase domestic connection (80A) in meter box,  Time of use (TOU) meter    </v>
      </c>
      <c r="C36" s="12" t="s">
        <v>24</v>
      </c>
      <c r="D36" s="46">
        <f>+'[1]Calc Sheet 19_20'!H334</f>
        <v>19790</v>
      </c>
      <c r="E36" s="47">
        <v>18370</v>
      </c>
      <c r="F36" s="48">
        <v>19790</v>
      </c>
      <c r="G36" s="222">
        <f>+'[1]Calc Sheet 19_20'!I334</f>
        <v>21460</v>
      </c>
      <c r="H36" s="49">
        <f>(G36-F36)/F36</f>
        <v>8.438605356240525E-2</v>
      </c>
      <c r="I36" s="50">
        <f>G36*I$4</f>
        <v>3219</v>
      </c>
      <c r="J36" s="263">
        <f>G36+I36</f>
        <v>24679</v>
      </c>
      <c r="K36" s="253">
        <v>9100033030416</v>
      </c>
      <c r="M36" s="254">
        <f>+$J36*(1+'[1]Unit tariffs'!$F$2)</f>
        <v>26455.888000000003</v>
      </c>
      <c r="N36" s="306">
        <f>+$M36*(1+'[1]Unit tariffs'!$F$2)</f>
        <v>28360.711936000003</v>
      </c>
    </row>
    <row r="37" spans="1:14" x14ac:dyDescent="0.25">
      <c r="A37" s="10"/>
      <c r="B37" s="11"/>
      <c r="C37" s="12"/>
      <c r="D37" s="46"/>
      <c r="E37" s="47"/>
      <c r="F37" s="48"/>
      <c r="G37" s="222"/>
      <c r="H37" s="41"/>
      <c r="I37" s="82"/>
      <c r="J37" s="264"/>
      <c r="K37" s="250"/>
      <c r="M37" s="265"/>
      <c r="N37" s="309"/>
    </row>
    <row r="38" spans="1:14" ht="15" hidden="1" customHeight="1" x14ac:dyDescent="0.25">
      <c r="A38" s="10"/>
      <c r="B38" s="11" t="str">
        <f>+'[1]Calc Sheet 19_20'!B342</f>
        <v xml:space="preserve">2.2 Three phase connection (80A) in meter box,  Time of use (TOU) meter                                               </v>
      </c>
      <c r="C38" s="19" t="s">
        <v>25</v>
      </c>
      <c r="D38" s="46">
        <f>+'[1]Calc Sheet 19_20'!H372</f>
        <v>16860</v>
      </c>
      <c r="E38" s="47">
        <v>15725</v>
      </c>
      <c r="F38" s="48">
        <v>16040</v>
      </c>
      <c r="G38" s="222">
        <f>+'[1]Calc Sheet 19_20'!I372</f>
        <v>18340</v>
      </c>
      <c r="H38" s="49">
        <f>(G38-F38)/F38</f>
        <v>0.14339152119700749</v>
      </c>
      <c r="I38" s="50">
        <f>G38*I$4</f>
        <v>2751</v>
      </c>
      <c r="J38" s="263">
        <f>G38+I38</f>
        <v>21091</v>
      </c>
      <c r="K38" s="253">
        <v>9100033030416</v>
      </c>
      <c r="M38" s="254">
        <f>+$J38*(1+'[1]Unit tariffs'!$F$2)</f>
        <v>22609.552</v>
      </c>
      <c r="N38" s="306">
        <f>+$M38*(1+'[1]Unit tariffs'!$F$2)</f>
        <v>24237.439743999999</v>
      </c>
    </row>
    <row r="39" spans="1:14" ht="45.75" x14ac:dyDescent="0.25">
      <c r="A39" s="10"/>
      <c r="B39" s="11" t="str">
        <f>'[1]Calc Sheet 19_20'!B378</f>
        <v xml:space="preserve">2.3 Three phase domestic connection in meter box, Split pre-payment meter  (connection cost, where the development costs for 5kVA 1 ph connection has been paid)   </v>
      </c>
      <c r="C39" s="12" t="s">
        <v>24</v>
      </c>
      <c r="D39" s="46">
        <f>'[1]Calc Sheet 19_20'!H410</f>
        <v>17560</v>
      </c>
      <c r="E39" s="47">
        <v>16375</v>
      </c>
      <c r="F39" s="48">
        <v>17560</v>
      </c>
      <c r="G39" s="222">
        <f>'[1]Calc Sheet 19_20'!I410</f>
        <v>19040</v>
      </c>
      <c r="H39" s="49">
        <f>(G39-F39)/F39</f>
        <v>8.4282460136674259E-2</v>
      </c>
      <c r="I39" s="50">
        <f>G39*I$4</f>
        <v>2856</v>
      </c>
      <c r="J39" s="263">
        <f>G39+I39</f>
        <v>21896</v>
      </c>
      <c r="K39" s="253">
        <v>9100033030416</v>
      </c>
      <c r="M39" s="254">
        <f>+$J39*(1+'[1]Unit tariffs'!$F$2)</f>
        <v>23472.512000000002</v>
      </c>
      <c r="N39" s="306">
        <f>+$M39*(1+'[1]Unit tariffs'!$F$2)</f>
        <v>25162.532864000004</v>
      </c>
    </row>
    <row r="40" spans="1:14" hidden="1" x14ac:dyDescent="0.25">
      <c r="A40" s="10"/>
      <c r="B40" s="83"/>
      <c r="C40" s="12"/>
      <c r="D40" s="46"/>
      <c r="E40" s="47"/>
      <c r="F40" s="84"/>
      <c r="G40" s="177"/>
      <c r="H40" s="49"/>
      <c r="I40" s="60"/>
      <c r="J40" s="159"/>
      <c r="K40" s="266"/>
      <c r="M40" s="257"/>
      <c r="N40" s="307"/>
    </row>
    <row r="41" spans="1:14" ht="45.75" hidden="1" x14ac:dyDescent="0.25">
      <c r="A41" s="10"/>
      <c r="B41" s="11" t="str">
        <f>'[1]Calc Sheet 19_20'!B417</f>
        <v xml:space="preserve">2.4 Three phase domestic connection in meter box, Split pre-payment meter (connection cost, where the development costs for 5kVA 1 ph connection has been paid)                                        </v>
      </c>
      <c r="C41" s="19" t="s">
        <v>25</v>
      </c>
      <c r="D41" s="46">
        <f>'[1]Calc Sheet 19_20'!H447</f>
        <v>14620</v>
      </c>
      <c r="E41" s="47">
        <v>13720</v>
      </c>
      <c r="F41" s="84">
        <v>13900</v>
      </c>
      <c r="G41" s="177">
        <f>'[1]Calc Sheet 19_20'!I447</f>
        <v>15880</v>
      </c>
      <c r="H41" s="49">
        <f>(G41-F41)/F41</f>
        <v>0.14244604316546763</v>
      </c>
      <c r="I41" s="60">
        <f>G41*I$4</f>
        <v>2382</v>
      </c>
      <c r="J41" s="159">
        <f>G41+I41</f>
        <v>18262</v>
      </c>
      <c r="K41" s="253">
        <v>9100033030416</v>
      </c>
      <c r="M41" s="257">
        <f>+$J41*(1+'[1]Unit tariffs'!$F$2)</f>
        <v>19576.864000000001</v>
      </c>
      <c r="N41" s="307">
        <f>+$M41*(1+'[1]Unit tariffs'!$F$2)</f>
        <v>20986.398208000002</v>
      </c>
    </row>
    <row r="42" spans="1:14" ht="16.5" thickBot="1" x14ac:dyDescent="0.3">
      <c r="A42" s="22"/>
      <c r="B42" s="85"/>
      <c r="C42" s="86"/>
      <c r="D42" s="87"/>
      <c r="E42" s="88"/>
      <c r="F42" s="89"/>
      <c r="G42" s="227"/>
      <c r="H42" s="90"/>
      <c r="I42" s="91"/>
      <c r="J42" s="267"/>
      <c r="K42" s="250"/>
      <c r="M42" s="268"/>
      <c r="N42" s="310"/>
    </row>
    <row r="43" spans="1:14" ht="17.25" hidden="1" thickTop="1" thickBot="1" x14ac:dyDescent="0.3">
      <c r="A43" s="92"/>
      <c r="B43" s="93"/>
      <c r="C43" s="94"/>
      <c r="D43" s="95"/>
      <c r="E43" s="96"/>
      <c r="F43" s="97"/>
      <c r="G43" s="228"/>
      <c r="H43" s="98"/>
      <c r="I43" s="99"/>
      <c r="J43" s="269"/>
      <c r="K43" s="250"/>
      <c r="M43" s="270"/>
      <c r="N43" s="311"/>
    </row>
    <row r="44" spans="1:14" ht="16.5" thickTop="1" x14ac:dyDescent="0.25">
      <c r="A44" s="92"/>
      <c r="B44" s="2" t="str">
        <f>+B2</f>
        <v>CENTLEC : SERVICES COSTS FOR MANGAUNG METRO</v>
      </c>
      <c r="C44" s="3"/>
      <c r="D44" s="100" t="s">
        <v>2</v>
      </c>
      <c r="E44" s="5"/>
      <c r="F44" s="101" t="s">
        <v>3</v>
      </c>
      <c r="G44" s="229" t="s">
        <v>3</v>
      </c>
      <c r="H44" s="102" t="s">
        <v>4</v>
      </c>
      <c r="I44" s="17" t="s">
        <v>5</v>
      </c>
      <c r="J44" s="229" t="s">
        <v>6</v>
      </c>
      <c r="K44" s="271" t="s">
        <v>7</v>
      </c>
      <c r="M44" s="272" t="s">
        <v>6</v>
      </c>
      <c r="N44" s="312" t="s">
        <v>6</v>
      </c>
    </row>
    <row r="45" spans="1:14" x14ac:dyDescent="0.25">
      <c r="A45" s="92"/>
      <c r="B45" s="103"/>
      <c r="C45" s="73"/>
      <c r="D45" s="104" t="s">
        <v>9</v>
      </c>
      <c r="E45" s="105"/>
      <c r="F45" s="106" t="s">
        <v>9</v>
      </c>
      <c r="G45" s="230" t="s">
        <v>9</v>
      </c>
      <c r="H45" s="107" t="s">
        <v>10</v>
      </c>
      <c r="I45" s="20">
        <f>+'[1]Unit tariffs'!F$3</f>
        <v>0.15</v>
      </c>
      <c r="J45" s="230" t="s">
        <v>11</v>
      </c>
      <c r="K45" s="246" t="s">
        <v>12</v>
      </c>
      <c r="M45" s="273" t="s">
        <v>11</v>
      </c>
      <c r="N45" s="313" t="s">
        <v>11</v>
      </c>
    </row>
    <row r="46" spans="1:14" x14ac:dyDescent="0.25">
      <c r="A46" s="92"/>
      <c r="B46" s="103"/>
      <c r="C46" s="19" t="s">
        <v>13</v>
      </c>
      <c r="D46" s="108" t="s">
        <v>14</v>
      </c>
      <c r="E46" s="109"/>
      <c r="F46" s="21" t="str">
        <f>'[1]Calc Sheet 19_20'!$H$11</f>
        <v>2018/2019</v>
      </c>
      <c r="G46" s="220" t="str">
        <f>'[1]Calc Sheet 19_20'!$I$11</f>
        <v>2019/2020</v>
      </c>
      <c r="H46" s="16" t="str">
        <f>G46</f>
        <v>2019/2020</v>
      </c>
      <c r="I46" s="17" t="str">
        <f>G46</f>
        <v>2019/2020</v>
      </c>
      <c r="J46" s="220" t="str">
        <f>I46</f>
        <v>2019/2020</v>
      </c>
      <c r="K46" s="246" t="s">
        <v>15</v>
      </c>
      <c r="M46" s="247" t="s">
        <v>16</v>
      </c>
      <c r="N46" s="303" t="s">
        <v>17</v>
      </c>
    </row>
    <row r="47" spans="1:14" ht="16.5" thickBot="1" x14ac:dyDescent="0.3">
      <c r="A47" s="110"/>
      <c r="B47" s="111" t="str">
        <f>'[1]Calc Sheet 19_20'!B455</f>
        <v>3. NEW SINGLE PHASE DOMESTIC CONNECTIONS: PERI-URBAN</v>
      </c>
      <c r="C47" s="24" t="s">
        <v>18</v>
      </c>
      <c r="D47" s="112" t="s">
        <v>19</v>
      </c>
      <c r="E47" s="113"/>
      <c r="F47" s="114" t="s">
        <v>19</v>
      </c>
      <c r="G47" s="231" t="s">
        <v>19</v>
      </c>
      <c r="H47" s="90"/>
      <c r="I47" s="91"/>
      <c r="J47" s="267"/>
      <c r="K47" s="274"/>
      <c r="M47" s="268"/>
      <c r="N47" s="310"/>
    </row>
    <row r="48" spans="1:14" ht="16.5" thickTop="1" x14ac:dyDescent="0.25">
      <c r="A48" s="115"/>
      <c r="C48" s="73"/>
      <c r="D48" s="74"/>
      <c r="E48" s="75"/>
      <c r="F48" s="76"/>
      <c r="G48" s="225"/>
      <c r="H48" s="36"/>
      <c r="I48" s="37"/>
      <c r="J48" s="153"/>
      <c r="K48" s="244"/>
      <c r="M48" s="245"/>
      <c r="N48" s="302"/>
    </row>
    <row r="49" spans="1:14" ht="46.15" customHeight="1" x14ac:dyDescent="0.25">
      <c r="A49" s="10"/>
      <c r="B49" s="11" t="str">
        <f>+'[1]Calc Sheet 19_20'!B457</f>
        <v>3.1 Single phase Peri-Urban domestic connection with TOU kWh meter for special use only.  Supplied by 25kVA single phase transformer (60A) from 11kV overhead line   (where an 11kV line exists)</v>
      </c>
      <c r="C49" s="12" t="s">
        <v>26</v>
      </c>
      <c r="D49" s="117">
        <f>+'[1]Calc Sheet 19_20'!H486</f>
        <v>15770</v>
      </c>
      <c r="E49" s="118">
        <v>15930</v>
      </c>
      <c r="F49" s="119">
        <f>+'[1]Calc Sheet 19_20'!H486</f>
        <v>15770</v>
      </c>
      <c r="G49" s="232">
        <f>+'[1]Calc Sheet 19_20'!I486</f>
        <v>17810</v>
      </c>
      <c r="H49" s="49">
        <f>(G49-F49)/F49</f>
        <v>0.12935954343690551</v>
      </c>
      <c r="I49" s="50">
        <f>G49*I$4</f>
        <v>2671.5</v>
      </c>
      <c r="J49" s="263">
        <f>G49+I49</f>
        <v>20481.5</v>
      </c>
      <c r="K49" s="253">
        <v>9100033030416</v>
      </c>
      <c r="M49" s="254">
        <f>+$J49*(1+'[1]Unit tariffs'!$F$2)</f>
        <v>21956.168000000001</v>
      </c>
      <c r="N49" s="306">
        <f>+$M49*(1+'[1]Unit tariffs'!$F$2)</f>
        <v>23537.012096000002</v>
      </c>
    </row>
    <row r="50" spans="1:14" ht="34.15" customHeight="1" x14ac:dyDescent="0.25">
      <c r="A50" s="10"/>
      <c r="B50" s="11" t="str">
        <f>+'[1]Calc Sheet 19_20'!B493</f>
        <v>3.2 Single phase Peri-Urban domestic connection - Prepayment meter. - Supplied by 25kVA single phase Trfr (60A) from 11kV overhead line   (where an 11kV line exists)</v>
      </c>
      <c r="C50" s="12" t="s">
        <v>26</v>
      </c>
      <c r="D50" s="46">
        <f>+'[1]Calc Sheet 19_20'!H522</f>
        <v>13340</v>
      </c>
      <c r="E50" s="47">
        <v>12240</v>
      </c>
      <c r="F50" s="48">
        <f>+'[1]Calc Sheet 19_20'!H522</f>
        <v>13340</v>
      </c>
      <c r="G50" s="222">
        <f>+'[1]Calc Sheet 19_20'!I522</f>
        <v>15420</v>
      </c>
      <c r="H50" s="49">
        <f>(G50-F50)/F50</f>
        <v>0.15592203898050974</v>
      </c>
      <c r="I50" s="50">
        <f>G50*I$4</f>
        <v>2313</v>
      </c>
      <c r="J50" s="263">
        <f>G50+I50</f>
        <v>17733</v>
      </c>
      <c r="K50" s="253">
        <v>9100033030416</v>
      </c>
      <c r="M50" s="254">
        <f>+$J50*(1+'[1]Unit tariffs'!$F$2)</f>
        <v>19009.776000000002</v>
      </c>
      <c r="N50" s="306">
        <f>+$M50*(1+'[1]Unit tariffs'!$F$2)</f>
        <v>20378.479872000004</v>
      </c>
    </row>
    <row r="51" spans="1:14" ht="19.149999999999999" customHeight="1" x14ac:dyDescent="0.25">
      <c r="A51" s="10"/>
      <c r="B51" s="11"/>
      <c r="C51" s="12"/>
      <c r="D51" s="46"/>
      <c r="E51" s="47"/>
      <c r="F51" s="84"/>
      <c r="G51" s="177"/>
      <c r="H51" s="49"/>
      <c r="I51" s="60"/>
      <c r="J51" s="159"/>
      <c r="K51" s="253"/>
      <c r="M51" s="257"/>
      <c r="N51" s="307"/>
    </row>
    <row r="52" spans="1:14" ht="44.45" customHeight="1" x14ac:dyDescent="0.25">
      <c r="A52" s="10"/>
      <c r="B52" s="11" t="str">
        <f>+'[1]Calc Sheet 19_20'!B524:G524</f>
        <v>3.3  Additional Meters Peri-Urban Area:  New 1ph  Split pre-paid meter connection- limited by  80A, SP, CB (to the limit of 6 1ph meters)</v>
      </c>
      <c r="C52" s="12" t="s">
        <v>26</v>
      </c>
      <c r="D52" s="46"/>
      <c r="E52" s="47"/>
      <c r="F52" s="59" t="str">
        <f>+'[1]Calc Sheet 19_20'!H524</f>
        <v>Actual estimated cost plus network contribution for 5kVA</v>
      </c>
      <c r="G52" s="223" t="str">
        <f>+'[1]Calc Sheet 19_20'!I524</f>
        <v>Actual estimated cost plus network contribution for 1.5kVA to the limit of 13.48kVA (Including original 5kVA)</v>
      </c>
      <c r="H52" s="49"/>
      <c r="I52" s="60"/>
      <c r="J52" s="159"/>
      <c r="K52" s="253"/>
      <c r="M52" s="257"/>
      <c r="N52" s="307"/>
    </row>
    <row r="53" spans="1:14" ht="13.15" customHeight="1" x14ac:dyDescent="0.25">
      <c r="A53" s="10"/>
      <c r="B53" s="11"/>
      <c r="C53" s="12"/>
      <c r="D53" s="46"/>
      <c r="E53" s="47"/>
      <c r="F53" s="59"/>
      <c r="G53" s="223"/>
      <c r="H53" s="49"/>
      <c r="I53" s="60"/>
      <c r="J53" s="159"/>
      <c r="K53" s="253"/>
      <c r="M53" s="257"/>
      <c r="N53" s="307"/>
    </row>
    <row r="54" spans="1:14" ht="65.45" customHeight="1" x14ac:dyDescent="0.25">
      <c r="A54" s="10"/>
      <c r="B54" s="11" t="str">
        <f>+'[1]Calc Sheet 19_20'!B526:G526</f>
        <v>3.4 Additional Meters Peri Urban Area:  New 1ph  Split pre-paid meter connection- limited by  80A, TP, CB (above 6 to the limit of 12 single phase pre-paid meters)</v>
      </c>
      <c r="C54" s="12" t="s">
        <v>27</v>
      </c>
      <c r="D54" s="46"/>
      <c r="E54" s="47"/>
      <c r="F54" s="59" t="str">
        <f>+'[1]Calc Sheet 19_20'!H526</f>
        <v>Actual estimated cost plus network contribution for 5kVA</v>
      </c>
      <c r="G54" s="223" t="str">
        <f>+'[1]Calc Sheet 19_20'!I526</f>
        <v>Actual estimated cost plus network contribution ADMD &amp; crediting the network contribution already paid for.</v>
      </c>
      <c r="H54" s="49"/>
      <c r="I54" s="60"/>
      <c r="J54" s="159"/>
      <c r="K54" s="253"/>
      <c r="M54" s="257"/>
      <c r="N54" s="307"/>
    </row>
    <row r="55" spans="1:14" ht="27.6" customHeight="1" x14ac:dyDescent="0.25">
      <c r="A55" s="10"/>
      <c r="B55" s="11"/>
      <c r="C55" s="12"/>
      <c r="D55" s="46"/>
      <c r="E55" s="47"/>
      <c r="F55" s="84"/>
      <c r="G55" s="177"/>
      <c r="H55" s="49"/>
      <c r="I55" s="60"/>
      <c r="J55" s="159"/>
      <c r="K55" s="253"/>
      <c r="M55" s="257"/>
      <c r="N55" s="307"/>
    </row>
    <row r="56" spans="1:14" ht="18.75" customHeight="1" x14ac:dyDescent="0.25">
      <c r="A56" s="10"/>
      <c r="B56" s="43" t="str">
        <f>'[1]Calc Sheet 19_20'!B528</f>
        <v>4. NEW THREE PHASE DOMESTIC CONNECTIONS: PERI-URBAN</v>
      </c>
      <c r="C56" s="12"/>
      <c r="D56" s="46"/>
      <c r="E56" s="45"/>
      <c r="F56" s="40"/>
      <c r="G56" s="71"/>
      <c r="H56" s="41"/>
      <c r="I56" s="42"/>
      <c r="J56" s="210"/>
      <c r="K56" s="250"/>
      <c r="M56" s="251"/>
      <c r="N56" s="305"/>
    </row>
    <row r="57" spans="1:14" ht="28.5" customHeight="1" x14ac:dyDescent="0.25">
      <c r="A57" s="30"/>
      <c r="B57" s="120" t="str">
        <f>+'[1]Calc Sheet 19_20'!B530</f>
        <v xml:space="preserve">Three phase domestic connection in meterbox,  supplied from 25kVA from 11kV overhead line (where an 11kV line exists)                                              </v>
      </c>
      <c r="C57" s="19"/>
      <c r="D57" s="46"/>
      <c r="E57" s="47"/>
      <c r="F57" s="84"/>
      <c r="G57" s="177"/>
      <c r="H57" s="41"/>
      <c r="I57" s="42"/>
      <c r="J57" s="210"/>
      <c r="K57" s="250"/>
      <c r="M57" s="251"/>
      <c r="N57" s="305"/>
    </row>
    <row r="58" spans="1:14" ht="13.15" customHeight="1" x14ac:dyDescent="0.25">
      <c r="A58" s="10"/>
      <c r="B58" s="11"/>
      <c r="C58" s="12"/>
      <c r="D58" s="46"/>
      <c r="E58" s="47"/>
      <c r="F58" s="84"/>
      <c r="G58" s="177"/>
      <c r="H58" s="41"/>
      <c r="I58" s="42"/>
      <c r="J58" s="210"/>
      <c r="K58" s="250"/>
      <c r="M58" s="251"/>
      <c r="N58" s="305"/>
    </row>
    <row r="59" spans="1:14" ht="29.45" customHeight="1" x14ac:dyDescent="0.25">
      <c r="A59" s="10"/>
      <c r="B59" s="11" t="str">
        <f>+'[1]Calc Sheet 19_20'!B533</f>
        <v xml:space="preserve">4.1 New Three phase 80A/ph 25kVA domestic connection  in meter box with Time of use (TOU) meter  in Bloemfontein area -              (Mangaung - Peri urban )                                              </v>
      </c>
      <c r="C59" s="12" t="str">
        <f>+C50</f>
        <v>Peri Urban Area</v>
      </c>
      <c r="D59" s="46">
        <f>+'[1]Calc Sheet 19_20'!H571</f>
        <v>28820</v>
      </c>
      <c r="E59" s="47">
        <v>27150</v>
      </c>
      <c r="F59" s="48">
        <v>28820</v>
      </c>
      <c r="G59" s="222">
        <f>+'[1]Calc Sheet 19_20'!I571</f>
        <v>29930</v>
      </c>
      <c r="H59" s="49">
        <f>(G59-F59)/F59</f>
        <v>3.8514920194309507E-2</v>
      </c>
      <c r="I59" s="50">
        <f>G59*I$4</f>
        <v>4489.5</v>
      </c>
      <c r="J59" s="263">
        <f>G59+I59</f>
        <v>34419.5</v>
      </c>
      <c r="K59" s="253">
        <v>9100033030416</v>
      </c>
      <c r="M59" s="254">
        <f>+$J59*(1+'[1]Unit tariffs'!$F$2)</f>
        <v>36897.704000000005</v>
      </c>
      <c r="N59" s="306">
        <f>+$M59*(1+'[1]Unit tariffs'!$F$2)</f>
        <v>39554.338688000011</v>
      </c>
    </row>
    <row r="60" spans="1:14" x14ac:dyDescent="0.25">
      <c r="A60" s="10"/>
      <c r="B60" s="121"/>
      <c r="C60" s="12"/>
      <c r="D60" s="46"/>
      <c r="E60" s="47"/>
      <c r="F60" s="48"/>
      <c r="G60" s="222"/>
      <c r="H60" s="41"/>
      <c r="I60" s="82"/>
      <c r="J60" s="264"/>
      <c r="K60" s="250"/>
      <c r="M60" s="265"/>
      <c r="N60" s="309"/>
    </row>
    <row r="61" spans="1:14" ht="25.5" hidden="1" customHeight="1" x14ac:dyDescent="0.25">
      <c r="A61" s="10"/>
      <c r="B61" s="11" t="str">
        <f>+'[1]Calc Sheet 19_20'!B576</f>
        <v xml:space="preserve">4.2 New Three phase 80A/ph 25kVA domestic connection in meter box with Time of use (TOU) meter in all areas except Bloemfontein  (Regional).                                                                                      </v>
      </c>
      <c r="C61" s="19" t="s">
        <v>28</v>
      </c>
      <c r="D61" s="122">
        <f>+'[1]Calc Sheet 19_20'!H612</f>
        <v>28750</v>
      </c>
      <c r="E61" s="47">
        <v>26870</v>
      </c>
      <c r="F61" s="48">
        <v>28750</v>
      </c>
      <c r="G61" s="222">
        <f>+'[1]Calc Sheet 19_20'!I612</f>
        <v>30010</v>
      </c>
      <c r="H61" s="49">
        <f>(G61-F61)/F61</f>
        <v>4.3826086956521737E-2</v>
      </c>
      <c r="I61" s="50">
        <f>G61*I$4</f>
        <v>4501.5</v>
      </c>
      <c r="J61" s="263">
        <f>G61+I61</f>
        <v>34511.5</v>
      </c>
      <c r="K61" s="253">
        <v>9100033030416</v>
      </c>
      <c r="M61" s="254">
        <f>+$J61*(1+'[1]Unit tariffs'!$F$2)</f>
        <v>36996.328000000001</v>
      </c>
      <c r="N61" s="306">
        <f>+$M61*(1+'[1]Unit tariffs'!$F$2)</f>
        <v>39660.063616000007</v>
      </c>
    </row>
    <row r="62" spans="1:14" hidden="1" x14ac:dyDescent="0.25">
      <c r="A62" s="10"/>
      <c r="B62" s="121"/>
      <c r="C62" s="12"/>
      <c r="D62" s="46"/>
      <c r="E62" s="47"/>
      <c r="F62" s="48"/>
      <c r="G62" s="222"/>
      <c r="H62" s="41"/>
      <c r="I62" s="82"/>
      <c r="J62" s="264"/>
      <c r="K62" s="250"/>
      <c r="M62" s="265"/>
      <c r="N62" s="309"/>
    </row>
    <row r="63" spans="1:14" ht="29.45" customHeight="1" x14ac:dyDescent="0.25">
      <c r="A63" s="10"/>
      <c r="B63" s="11" t="str">
        <f>'[1]Calc Sheet 19_20'!B619</f>
        <v xml:space="preserve">4.3  New Three phase Peri-Urban domestic connection - Pre-payment meter (80A per phase / 25kVA Transfomer)                                                    </v>
      </c>
      <c r="C63" s="12" t="s">
        <v>26</v>
      </c>
      <c r="D63" s="46">
        <f>+'[1]Calc Sheet 19_20'!H660</f>
        <v>29440</v>
      </c>
      <c r="E63" s="47">
        <v>27370</v>
      </c>
      <c r="F63" s="48">
        <v>29440</v>
      </c>
      <c r="G63" s="222">
        <f>+'[1]Calc Sheet 19_20'!I660</f>
        <v>35890</v>
      </c>
      <c r="H63" s="49">
        <f>(G63-F63)/F63</f>
        <v>0.21908967391304349</v>
      </c>
      <c r="I63" s="50">
        <f>G63*I$4</f>
        <v>5383.5</v>
      </c>
      <c r="J63" s="263">
        <f>G63+I63</f>
        <v>41273.5</v>
      </c>
      <c r="K63" s="253">
        <v>9100033030416</v>
      </c>
      <c r="M63" s="254">
        <f>+$J63*(1+'[1]Unit tariffs'!$F$2)</f>
        <v>44245.192000000003</v>
      </c>
      <c r="N63" s="306">
        <f>+$M63*(1+'[1]Unit tariffs'!$F$2)</f>
        <v>47430.845824000004</v>
      </c>
    </row>
    <row r="64" spans="1:14" x14ac:dyDescent="0.25">
      <c r="A64" s="10"/>
      <c r="B64" s="83"/>
      <c r="C64" s="12"/>
      <c r="D64" s="46"/>
      <c r="E64" s="47"/>
      <c r="F64" s="48"/>
      <c r="G64" s="222"/>
      <c r="H64" s="49"/>
      <c r="I64" s="50"/>
      <c r="J64" s="263"/>
      <c r="K64" s="266"/>
      <c r="M64" s="254"/>
      <c r="N64" s="306"/>
    </row>
    <row r="65" spans="1:14" ht="37.9" hidden="1" customHeight="1" x14ac:dyDescent="0.25">
      <c r="A65" s="10"/>
      <c r="B65" s="11" t="str">
        <f>'[1]Calc Sheet 19_20'!B665</f>
        <v xml:space="preserve">4.4 Three phase Peri-Urban domestic connection - Pre- payment meter (80A per phase / 25kVA Transfomer )                                                    </v>
      </c>
      <c r="C65" s="19" t="str">
        <f>+'[1]Calc Sheet 19_20'!I665</f>
        <v>[Regional - peri urban area]</v>
      </c>
      <c r="D65" s="46">
        <f>+'[1]Calc Sheet 19_20'!H705</f>
        <v>26500</v>
      </c>
      <c r="E65" s="47">
        <v>24710</v>
      </c>
      <c r="F65" s="48">
        <v>25310</v>
      </c>
      <c r="G65" s="222">
        <f>+'[1]Calc Sheet 19_20'!I705</f>
        <v>27600</v>
      </c>
      <c r="H65" s="49">
        <f>(G65-F65)/F65</f>
        <v>9.0478071908336621E-2</v>
      </c>
      <c r="I65" s="50">
        <f>G65*I$4</f>
        <v>4140</v>
      </c>
      <c r="J65" s="263">
        <f>G65+I65</f>
        <v>31740</v>
      </c>
      <c r="K65" s="253">
        <v>9100033030416</v>
      </c>
      <c r="M65" s="254">
        <f>+$J65*(1+'[1]Unit tariffs'!$F$2)</f>
        <v>34025.279999999999</v>
      </c>
      <c r="N65" s="306">
        <f>+$M65*(1+'[1]Unit tariffs'!$F$2)</f>
        <v>36475.100160000002</v>
      </c>
    </row>
    <row r="66" spans="1:14" hidden="1" x14ac:dyDescent="0.25">
      <c r="A66" s="10"/>
      <c r="B66" s="83" t="s">
        <v>29</v>
      </c>
      <c r="C66" s="12"/>
      <c r="D66" s="46"/>
      <c r="E66" s="47"/>
      <c r="F66" s="48"/>
      <c r="G66" s="222"/>
      <c r="H66" s="49"/>
      <c r="I66" s="50"/>
      <c r="J66" s="263"/>
      <c r="K66" s="253"/>
      <c r="M66" s="254"/>
      <c r="N66" s="306"/>
    </row>
    <row r="67" spans="1:14" x14ac:dyDescent="0.25">
      <c r="A67" s="10"/>
      <c r="B67" s="43" t="str">
        <f>+'[1]Calc Sheet 19_20'!B715</f>
        <v xml:space="preserve">4.5  Subdivision -  Peri-Urban area: </v>
      </c>
      <c r="C67" s="19"/>
      <c r="D67" s="46"/>
      <c r="E67" s="47"/>
      <c r="F67" s="48"/>
      <c r="G67" s="222"/>
      <c r="H67" s="49"/>
      <c r="I67" s="50"/>
      <c r="J67" s="263"/>
      <c r="K67" s="253"/>
      <c r="M67" s="254"/>
      <c r="N67" s="306"/>
    </row>
    <row r="68" spans="1:14" ht="35.25" customHeight="1" x14ac:dyDescent="0.25">
      <c r="A68" s="10"/>
      <c r="B68" s="11" t="str">
        <f>+'[1]Calc Sheet 19_20'!B717</f>
        <v xml:space="preserve">    4.5.1  Subdivision Pri Urban Area:  New Single Phase Split pre-payment meter connection in existing meter box from existing transformer on stand boundary </v>
      </c>
      <c r="C68" s="12" t="s">
        <v>26</v>
      </c>
      <c r="D68" s="46">
        <f>+'[1]Calc Sheet 19_20'!H746</f>
        <v>16010</v>
      </c>
      <c r="E68" s="47">
        <v>14510</v>
      </c>
      <c r="F68" s="48">
        <f>+'[1]Calc Sheet 19_20'!H746</f>
        <v>16010</v>
      </c>
      <c r="G68" s="222">
        <f>+'[1]Calc Sheet 19_20'!I746</f>
        <v>17890</v>
      </c>
      <c r="H68" s="49">
        <f>(G68-F68)/F68</f>
        <v>0.1174266083697689</v>
      </c>
      <c r="I68" s="50">
        <f>G68*I$4</f>
        <v>2683.5</v>
      </c>
      <c r="J68" s="263">
        <f>G68+I68</f>
        <v>20573.5</v>
      </c>
      <c r="K68" s="253">
        <v>9100033030416</v>
      </c>
      <c r="M68" s="254">
        <f>+$J68*(1+'[1]Unit tariffs'!$F$2)</f>
        <v>22054.792000000001</v>
      </c>
      <c r="N68" s="306">
        <f>+$M68*(1+'[1]Unit tariffs'!$F$2)</f>
        <v>23642.737024000002</v>
      </c>
    </row>
    <row r="69" spans="1:14" ht="45.75" x14ac:dyDescent="0.25">
      <c r="A69" s="10"/>
      <c r="B69" s="11" t="str">
        <f>+'[1]Calc Sheet 19_20'!B750</f>
        <v xml:space="preserve">    4.5.2 Subdivision Peri Urban Area:  New Singel Phase Split pre-payment meter connection in new meter box  from addisional transformer on stand boundary </v>
      </c>
      <c r="C69" s="12" t="s">
        <v>26</v>
      </c>
      <c r="D69" s="57" t="str">
        <f>+'[1]Calc Sheet 19_20'!H753</f>
        <v>Actual estimated cost plus network contribution for 5kVA</v>
      </c>
      <c r="E69" s="58"/>
      <c r="F69" s="59" t="s">
        <v>23</v>
      </c>
      <c r="G69" s="223" t="str">
        <f>+'[1]Calc Sheet 19_20'!I753</f>
        <v>Actual estimated cost plus network contribution for 5kVA</v>
      </c>
      <c r="H69" s="49"/>
      <c r="I69" s="60"/>
      <c r="J69" s="159"/>
      <c r="K69" s="253"/>
      <c r="M69" s="257"/>
      <c r="N69" s="307"/>
    </row>
    <row r="70" spans="1:14" ht="60.75" x14ac:dyDescent="0.25">
      <c r="A70" s="10"/>
      <c r="B70" s="11" t="str">
        <f>+'[1]Calc Sheet 19_20'!B755</f>
        <v xml:space="preserve">    4.5.3 Subdivision Peri Urban Area:  New Three Phase Split pre-payment meter connection in new meter box from addisional transformer on stand boundary </v>
      </c>
      <c r="C70" s="12" t="s">
        <v>26</v>
      </c>
      <c r="D70" s="57" t="str">
        <f>+'[1]Calc Sheet 19_20'!H758</f>
        <v>Actual estimated cost plus network contribution for 5kVA</v>
      </c>
      <c r="E70" s="58"/>
      <c r="F70" s="59" t="s">
        <v>23</v>
      </c>
      <c r="G70" s="223" t="str">
        <f>+'[1]Calc Sheet 19_20'!I758</f>
        <v>Actual estimated cost plus network contribution for 7.5kVA</v>
      </c>
      <c r="H70" s="49"/>
      <c r="I70" s="60"/>
      <c r="J70" s="159"/>
      <c r="K70" s="253"/>
      <c r="M70" s="257"/>
      <c r="N70" s="307"/>
    </row>
    <row r="71" spans="1:14" ht="16.5" thickBot="1" x14ac:dyDescent="0.3">
      <c r="A71" s="123"/>
      <c r="B71" s="124"/>
      <c r="C71" s="125"/>
      <c r="D71" s="126"/>
      <c r="E71" s="127"/>
      <c r="F71" s="128"/>
      <c r="G71" s="213"/>
      <c r="H71" s="129"/>
      <c r="I71" s="130"/>
      <c r="J71" s="214"/>
      <c r="K71" s="275"/>
      <c r="M71" s="276"/>
      <c r="N71" s="314"/>
    </row>
    <row r="72" spans="1:14" x14ac:dyDescent="0.25">
      <c r="A72" s="1"/>
      <c r="B72" s="2" t="str">
        <f>B2</f>
        <v>CENTLEC : SERVICES COSTS FOR MANGAUNG METRO</v>
      </c>
      <c r="C72" s="3"/>
      <c r="D72" s="4"/>
      <c r="E72" s="131"/>
      <c r="F72" s="6"/>
      <c r="G72" s="233"/>
      <c r="H72" s="7"/>
      <c r="I72" s="8"/>
      <c r="J72" s="277"/>
      <c r="K72" s="278"/>
      <c r="M72" s="279"/>
      <c r="N72" s="315"/>
    </row>
    <row r="73" spans="1:14" x14ac:dyDescent="0.25">
      <c r="A73" s="30"/>
      <c r="B73" s="69" t="s">
        <v>1</v>
      </c>
      <c r="C73" s="73"/>
      <c r="D73" s="104" t="s">
        <v>3</v>
      </c>
      <c r="E73" s="105"/>
      <c r="F73" s="106" t="s">
        <v>3</v>
      </c>
      <c r="G73" s="230" t="s">
        <v>3</v>
      </c>
      <c r="H73" s="107" t="s">
        <v>4</v>
      </c>
      <c r="I73" s="17" t="s">
        <v>5</v>
      </c>
      <c r="J73" s="230" t="s">
        <v>6</v>
      </c>
      <c r="K73" s="246" t="s">
        <v>7</v>
      </c>
      <c r="M73" s="273" t="s">
        <v>6</v>
      </c>
      <c r="N73" s="313" t="s">
        <v>6</v>
      </c>
    </row>
    <row r="74" spans="1:14" x14ac:dyDescent="0.25">
      <c r="A74" s="10"/>
      <c r="B74" s="18" t="s">
        <v>30</v>
      </c>
      <c r="C74" s="19"/>
      <c r="D74" s="13" t="s">
        <v>31</v>
      </c>
      <c r="E74" s="14"/>
      <c r="F74" s="15" t="s">
        <v>31</v>
      </c>
      <c r="G74" s="220" t="s">
        <v>31</v>
      </c>
      <c r="H74" s="16" t="s">
        <v>10</v>
      </c>
      <c r="I74" s="20">
        <f>+'[1]Unit tariffs'!F$3</f>
        <v>0.15</v>
      </c>
      <c r="J74" s="220" t="s">
        <v>11</v>
      </c>
      <c r="K74" s="246" t="s">
        <v>12</v>
      </c>
      <c r="M74" s="247" t="s">
        <v>11</v>
      </c>
      <c r="N74" s="303" t="s">
        <v>11</v>
      </c>
    </row>
    <row r="75" spans="1:14" x14ac:dyDescent="0.25">
      <c r="A75" s="10"/>
      <c r="B75" s="43" t="s">
        <v>1</v>
      </c>
      <c r="C75" s="19"/>
      <c r="D75" s="13" t="str">
        <f>D$5</f>
        <v>2016/2017</v>
      </c>
      <c r="E75" s="14"/>
      <c r="F75" s="21" t="str">
        <f>'[1]Calc Sheet 19_20'!$H$11</f>
        <v>2018/2019</v>
      </c>
      <c r="G75" s="220" t="str">
        <f>'[1]Calc Sheet 19_20'!$I$11</f>
        <v>2019/2020</v>
      </c>
      <c r="H75" s="16" t="str">
        <f>G75</f>
        <v>2019/2020</v>
      </c>
      <c r="I75" s="17" t="str">
        <f>G75</f>
        <v>2019/2020</v>
      </c>
      <c r="J75" s="220" t="str">
        <f>I75</f>
        <v>2019/2020</v>
      </c>
      <c r="K75" s="246" t="s">
        <v>15</v>
      </c>
      <c r="M75" s="247" t="s">
        <v>16</v>
      </c>
      <c r="N75" s="303" t="s">
        <v>17</v>
      </c>
    </row>
    <row r="76" spans="1:14" x14ac:dyDescent="0.25">
      <c r="A76" s="10"/>
      <c r="B76" s="43" t="s">
        <v>1</v>
      </c>
      <c r="C76" s="19"/>
      <c r="D76" s="13" t="s">
        <v>19</v>
      </c>
      <c r="E76" s="14"/>
      <c r="F76" s="15" t="s">
        <v>19</v>
      </c>
      <c r="G76" s="220" t="s">
        <v>19</v>
      </c>
      <c r="H76" s="16"/>
      <c r="I76" s="17"/>
      <c r="J76" s="220"/>
      <c r="K76" s="246"/>
      <c r="M76" s="280"/>
      <c r="N76" s="316"/>
    </row>
    <row r="77" spans="1:14" ht="19.5" customHeight="1" x14ac:dyDescent="0.25">
      <c r="A77" s="10"/>
      <c r="B77" s="43" t="str">
        <f>'[1]Calc Sheet 19_20'!B761</f>
        <v>5.  TELEPHONE BOOTHS AND ILLUMINATING SIGNS</v>
      </c>
      <c r="C77" s="19"/>
      <c r="D77" s="44"/>
      <c r="E77" s="45"/>
      <c r="F77" s="40"/>
      <c r="G77" s="71"/>
      <c r="H77" s="41"/>
      <c r="I77" s="42"/>
      <c r="J77" s="210"/>
      <c r="K77" s="250"/>
      <c r="M77" s="251"/>
      <c r="N77" s="305"/>
    </row>
    <row r="78" spans="1:14" x14ac:dyDescent="0.25">
      <c r="A78" s="10"/>
      <c r="B78" s="11" t="s">
        <v>1</v>
      </c>
      <c r="C78" s="12"/>
      <c r="D78" s="44"/>
      <c r="E78" s="45"/>
      <c r="F78" s="40"/>
      <c r="G78" s="71"/>
      <c r="H78" s="41"/>
      <c r="I78" s="42"/>
      <c r="J78" s="210"/>
      <c r="K78" s="250" t="s">
        <v>1</v>
      </c>
      <c r="M78" s="251"/>
      <c r="N78" s="305"/>
    </row>
    <row r="79" spans="1:14" x14ac:dyDescent="0.25">
      <c r="A79" s="10"/>
      <c r="B79" s="11" t="s">
        <v>32</v>
      </c>
      <c r="C79" s="12"/>
      <c r="D79" s="44" t="s">
        <v>33</v>
      </c>
      <c r="E79" s="45"/>
      <c r="F79" s="40" t="s">
        <v>33</v>
      </c>
      <c r="G79" s="71" t="s">
        <v>33</v>
      </c>
      <c r="H79" s="41"/>
      <c r="I79" s="42"/>
      <c r="J79" s="210"/>
      <c r="K79" s="253">
        <v>9100033030416</v>
      </c>
      <c r="M79" s="251"/>
      <c r="N79" s="305"/>
    </row>
    <row r="80" spans="1:14" x14ac:dyDescent="0.25">
      <c r="A80" s="10"/>
      <c r="B80" s="11" t="s">
        <v>1</v>
      </c>
      <c r="C80" s="12"/>
      <c r="D80" s="44"/>
      <c r="E80" s="45"/>
      <c r="F80" s="40"/>
      <c r="G80" s="71"/>
      <c r="H80" s="41"/>
      <c r="I80" s="42"/>
      <c r="J80" s="210"/>
      <c r="K80" s="266"/>
      <c r="M80" s="251"/>
      <c r="N80" s="305"/>
    </row>
    <row r="81" spans="1:14" x14ac:dyDescent="0.25">
      <c r="A81" s="10"/>
      <c r="B81" s="11" t="str">
        <f>'[1]Calc Sheet 19_20'!B765</f>
        <v>Levy for electricity consumed</v>
      </c>
      <c r="C81" s="12"/>
      <c r="D81" s="46">
        <f>'[1]Calc Sheet 19_20'!H772</f>
        <v>103</v>
      </c>
      <c r="E81" s="47"/>
      <c r="F81" s="48">
        <f>+'[1]Calc Sheet 19_20'!H772</f>
        <v>103</v>
      </c>
      <c r="G81" s="222">
        <f>'[1]Calc Sheet 19_20'!I772</f>
        <v>111</v>
      </c>
      <c r="H81" s="49">
        <f>(G81-F81)/F81</f>
        <v>7.7669902912621352E-2</v>
      </c>
      <c r="I81" s="50">
        <f>G81*I$4</f>
        <v>16.649999999999999</v>
      </c>
      <c r="J81" s="263">
        <f>G81+I81</f>
        <v>127.65</v>
      </c>
      <c r="K81" s="253">
        <v>9100033030416</v>
      </c>
      <c r="M81" s="254">
        <f>+$J81*(1+'[1]Unit tariffs'!$F$2)</f>
        <v>136.8408</v>
      </c>
      <c r="N81" s="306">
        <f>+$M81*(1+'[1]Unit tariffs'!$F$2)</f>
        <v>146.69333760000001</v>
      </c>
    </row>
    <row r="82" spans="1:14" x14ac:dyDescent="0.25">
      <c r="A82" s="10"/>
      <c r="B82" s="11" t="s">
        <v>1</v>
      </c>
      <c r="C82" s="12"/>
      <c r="D82" s="46"/>
      <c r="E82" s="47"/>
      <c r="F82" s="48"/>
      <c r="G82" s="222"/>
      <c r="H82" s="132"/>
      <c r="I82" s="133"/>
      <c r="J82" s="281"/>
      <c r="K82" s="266"/>
      <c r="M82" s="254"/>
      <c r="N82" s="306"/>
    </row>
    <row r="83" spans="1:14" x14ac:dyDescent="0.25">
      <c r="A83" s="10"/>
      <c r="B83" s="43" t="str">
        <f>'[1]Calc Sheet 19_20'!B779</f>
        <v>6. TELKOM DCS CABINETS - Urban</v>
      </c>
      <c r="C83" s="19"/>
      <c r="D83" s="46"/>
      <c r="E83" s="47"/>
      <c r="F83" s="48"/>
      <c r="G83" s="222"/>
      <c r="H83" s="132"/>
      <c r="I83" s="133"/>
      <c r="J83" s="281"/>
      <c r="K83" s="256"/>
      <c r="M83" s="254"/>
      <c r="N83" s="306"/>
    </row>
    <row r="84" spans="1:14" x14ac:dyDescent="0.25">
      <c r="A84" s="10"/>
      <c r="B84" s="11"/>
      <c r="C84" s="12"/>
      <c r="D84" s="46"/>
      <c r="E84" s="47"/>
      <c r="F84" s="48"/>
      <c r="G84" s="222"/>
      <c r="H84" s="132"/>
      <c r="I84" s="133"/>
      <c r="J84" s="281"/>
      <c r="K84" s="256"/>
      <c r="M84" s="254"/>
      <c r="N84" s="306"/>
    </row>
    <row r="85" spans="1:14" x14ac:dyDescent="0.25">
      <c r="A85" s="10"/>
      <c r="B85" s="11" t="str">
        <f>'[1]Calc Sheet 19_20'!B812</f>
        <v>Unit cost for installation</v>
      </c>
      <c r="C85" s="12"/>
      <c r="D85" s="46">
        <f>'[1]Calc Sheet 19_20'!H812</f>
        <v>4780</v>
      </c>
      <c r="E85" s="47">
        <v>4380</v>
      </c>
      <c r="F85" s="48">
        <f>+'[1]Calc Sheet 19_20'!H812</f>
        <v>4780</v>
      </c>
      <c r="G85" s="222">
        <f>'[1]Calc Sheet 19_20'!I812</f>
        <v>5360</v>
      </c>
      <c r="H85" s="49">
        <f>(G85-F85)/F85</f>
        <v>0.12133891213389121</v>
      </c>
      <c r="I85" s="50">
        <f>G85*I$4</f>
        <v>804</v>
      </c>
      <c r="J85" s="263">
        <f>G85+I85</f>
        <v>6164</v>
      </c>
      <c r="K85" s="253">
        <v>9100033030416</v>
      </c>
      <c r="M85" s="254">
        <f>+$J85*(1+'[1]Unit tariffs'!$F$2)</f>
        <v>6607.808</v>
      </c>
      <c r="N85" s="306">
        <f>+$M85*(1+'[1]Unit tariffs'!$F$2)</f>
        <v>7083.5701760000002</v>
      </c>
    </row>
    <row r="86" spans="1:14" x14ac:dyDescent="0.25">
      <c r="A86" s="10"/>
      <c r="B86" s="11"/>
      <c r="C86" s="12"/>
      <c r="D86" s="46"/>
      <c r="E86" s="47"/>
      <c r="F86" s="48"/>
      <c r="G86" s="222"/>
      <c r="H86" s="49"/>
      <c r="I86" s="50"/>
      <c r="J86" s="263"/>
      <c r="K86" s="266"/>
      <c r="M86" s="254"/>
      <c r="N86" s="306"/>
    </row>
    <row r="87" spans="1:14" x14ac:dyDescent="0.25">
      <c r="A87" s="10"/>
      <c r="B87" s="11" t="str">
        <f>'[1]Calc Sheet 19_20'!B816</f>
        <v>Monthly energy consumption (no levy)</v>
      </c>
      <c r="C87" s="12"/>
      <c r="D87" s="134">
        <f>'[1]Calc Sheet 19_20'!H823</f>
        <v>634</v>
      </c>
      <c r="E87" s="118"/>
      <c r="F87" s="48">
        <f>+'[1]Calc Sheet 19_20'!H823</f>
        <v>634</v>
      </c>
      <c r="G87" s="222">
        <f>'[1]Calc Sheet 19_20'!I823</f>
        <v>680</v>
      </c>
      <c r="H87" s="49">
        <f>(G87-F87)/F87</f>
        <v>7.2555205047318619E-2</v>
      </c>
      <c r="I87" s="50">
        <f>G87*I$4</f>
        <v>102</v>
      </c>
      <c r="J87" s="263">
        <f>G87+I87</f>
        <v>782</v>
      </c>
      <c r="K87" s="253">
        <v>9100033030416</v>
      </c>
      <c r="M87" s="254">
        <f>+$J87*(1+'[1]Unit tariffs'!$F$2)</f>
        <v>838.30400000000009</v>
      </c>
      <c r="N87" s="306">
        <f>+$M87*(1+'[1]Unit tariffs'!$F$2)</f>
        <v>898.6618880000002</v>
      </c>
    </row>
    <row r="88" spans="1:14" x14ac:dyDescent="0.25">
      <c r="A88" s="10"/>
      <c r="B88" s="11"/>
      <c r="C88" s="12"/>
      <c r="D88" s="44"/>
      <c r="E88" s="45"/>
      <c r="F88" s="48"/>
      <c r="G88" s="222"/>
      <c r="H88" s="41"/>
      <c r="I88" s="82"/>
      <c r="J88" s="264"/>
      <c r="K88" s="250"/>
      <c r="M88" s="265"/>
      <c r="N88" s="309"/>
    </row>
    <row r="89" spans="1:14" ht="16.5" customHeight="1" x14ac:dyDescent="0.25">
      <c r="A89" s="30"/>
      <c r="B89" s="69" t="str">
        <f>'[1]Calc Sheet 19_20'!B830</f>
        <v xml:space="preserve">7. TEMPORARY CONNECTIONS - MAXIMUM PERIOD OF 12 MONTHS </v>
      </c>
      <c r="C89" s="73"/>
      <c r="D89" s="74" t="s">
        <v>1</v>
      </c>
      <c r="E89" s="75"/>
      <c r="F89" s="135" t="s">
        <v>1</v>
      </c>
      <c r="G89" s="234" t="s">
        <v>1</v>
      </c>
      <c r="H89" s="36"/>
      <c r="I89" s="136"/>
      <c r="J89" s="282"/>
      <c r="K89" s="244" t="s">
        <v>1</v>
      </c>
      <c r="M89" s="283"/>
      <c r="N89" s="317"/>
    </row>
    <row r="90" spans="1:14" x14ac:dyDescent="0.25">
      <c r="A90" s="10"/>
      <c r="B90" s="11"/>
      <c r="C90" s="12"/>
      <c r="D90" s="46" t="s">
        <v>34</v>
      </c>
      <c r="E90" s="47"/>
      <c r="F90" s="48" t="s">
        <v>34</v>
      </c>
      <c r="G90" s="222" t="s">
        <v>34</v>
      </c>
      <c r="H90" s="41"/>
      <c r="I90" s="82"/>
      <c r="J90" s="264"/>
      <c r="K90" s="250"/>
      <c r="M90" s="265"/>
      <c r="N90" s="309"/>
    </row>
    <row r="91" spans="1:14" x14ac:dyDescent="0.25">
      <c r="A91" s="10"/>
      <c r="B91" s="11" t="s">
        <v>35</v>
      </c>
      <c r="C91" s="12"/>
      <c r="D91" s="46"/>
      <c r="E91" s="47"/>
      <c r="F91" s="48"/>
      <c r="G91" s="222"/>
      <c r="H91" s="41"/>
      <c r="I91" s="82"/>
      <c r="J91" s="264"/>
      <c r="K91" s="250"/>
      <c r="M91" s="265"/>
      <c r="N91" s="309"/>
    </row>
    <row r="92" spans="1:14" x14ac:dyDescent="0.25">
      <c r="A92" s="10"/>
      <c r="B92" s="11" t="s">
        <v>36</v>
      </c>
      <c r="C92" s="12"/>
      <c r="D92" s="46"/>
      <c r="E92" s="47"/>
      <c r="F92" s="48"/>
      <c r="G92" s="222"/>
      <c r="H92" s="41"/>
      <c r="I92" s="82"/>
      <c r="J92" s="264"/>
      <c r="K92" s="250"/>
      <c r="M92" s="265"/>
      <c r="N92" s="309"/>
    </row>
    <row r="93" spans="1:14" x14ac:dyDescent="0.25">
      <c r="A93" s="10"/>
      <c r="B93" s="11" t="s">
        <v>37</v>
      </c>
      <c r="C93" s="12"/>
      <c r="D93" s="46"/>
      <c r="E93" s="47"/>
      <c r="F93" s="48"/>
      <c r="G93" s="222"/>
      <c r="H93" s="41"/>
      <c r="I93" s="82"/>
      <c r="J93" s="264"/>
      <c r="K93" s="250" t="s">
        <v>1</v>
      </c>
      <c r="M93" s="265"/>
      <c r="N93" s="309"/>
    </row>
    <row r="94" spans="1:14" x14ac:dyDescent="0.25">
      <c r="A94" s="10"/>
      <c r="B94" s="11"/>
      <c r="C94" s="12"/>
      <c r="D94" s="46"/>
      <c r="E94" s="47"/>
      <c r="F94" s="48"/>
      <c r="G94" s="222"/>
      <c r="H94" s="41"/>
      <c r="I94" s="82"/>
      <c r="J94" s="264"/>
      <c r="K94" s="250"/>
      <c r="M94" s="265"/>
      <c r="N94" s="309"/>
    </row>
    <row r="95" spans="1:14" ht="60.75" x14ac:dyDescent="0.25">
      <c r="A95" s="10"/>
      <c r="B95" s="11" t="str">
        <f>'[1]Calc Sheet 19_20'!B832</f>
        <v>7.1 Temporary builders underground connection - Three phase 80 Ampère Prepaid meter only.  Please note: These connections would only be permitted  for a maximum period of 12 months after which it will be removed by CENTLEC.</v>
      </c>
      <c r="C95" s="12"/>
      <c r="D95" s="46">
        <f>'[1]Calc Sheet 19_20'!H866</f>
        <v>27920</v>
      </c>
      <c r="E95" s="47">
        <v>25880</v>
      </c>
      <c r="F95" s="48">
        <f>+'[1]Calc Sheet 19_20'!H866</f>
        <v>27920</v>
      </c>
      <c r="G95" s="222">
        <f>'[1]Calc Sheet 19_20'!I866</f>
        <v>29710</v>
      </c>
      <c r="H95" s="49">
        <f>(G95-F95)/F95</f>
        <v>6.4111747851002862E-2</v>
      </c>
      <c r="I95" s="50">
        <f>G95*I$4</f>
        <v>4456.5</v>
      </c>
      <c r="J95" s="263">
        <f>G95+I95</f>
        <v>34166.5</v>
      </c>
      <c r="K95" s="253">
        <v>9100033030416</v>
      </c>
      <c r="M95" s="254">
        <f>+$J95*(1+'[1]Unit tariffs'!$F$2)</f>
        <v>36626.488000000005</v>
      </c>
      <c r="N95" s="306">
        <f>+$M95*(1+'[1]Unit tariffs'!$F$2)</f>
        <v>39263.595136000011</v>
      </c>
    </row>
    <row r="96" spans="1:14" ht="12.6" customHeight="1" x14ac:dyDescent="0.25">
      <c r="A96" s="10"/>
      <c r="B96" s="11"/>
      <c r="C96" s="12"/>
      <c r="D96" s="46"/>
      <c r="E96" s="47"/>
      <c r="F96" s="84"/>
      <c r="G96" s="177"/>
      <c r="H96" s="49"/>
      <c r="I96" s="60"/>
      <c r="J96" s="159"/>
      <c r="K96" s="253"/>
      <c r="M96" s="257"/>
      <c r="N96" s="307"/>
    </row>
    <row r="97" spans="1:14" ht="44.45" customHeight="1" x14ac:dyDescent="0.25">
      <c r="A97" s="10"/>
      <c r="B97" s="11" t="str">
        <f>+'[1]Calc Sheet 19_20'!B869:G869</f>
        <v xml:space="preserve">7.2 Temporary connection for a special events - These temporary connections would only be permitted for MMM approved special short term events and it would be removed afterwards - Maximum duration is 12 months. </v>
      </c>
      <c r="C97" s="12"/>
      <c r="D97" s="137"/>
      <c r="E97" s="56"/>
      <c r="F97" s="138"/>
      <c r="G97" s="235"/>
      <c r="H97" s="49"/>
      <c r="I97" s="60"/>
      <c r="J97" s="159"/>
      <c r="K97" s="253"/>
      <c r="M97" s="257"/>
      <c r="N97" s="307"/>
    </row>
    <row r="98" spans="1:14" ht="6.6" customHeight="1" x14ac:dyDescent="0.25">
      <c r="A98" s="10"/>
      <c r="B98" s="11"/>
      <c r="C98" s="12"/>
      <c r="D98" s="137"/>
      <c r="E98" s="56"/>
      <c r="F98" s="138"/>
      <c r="G98" s="235"/>
      <c r="H98" s="49"/>
      <c r="I98" s="60"/>
      <c r="J98" s="159"/>
      <c r="K98" s="253"/>
      <c r="M98" s="257"/>
      <c r="N98" s="307"/>
    </row>
    <row r="99" spans="1:14" ht="45.75" x14ac:dyDescent="0.25">
      <c r="A99" s="10"/>
      <c r="B99" s="11" t="str">
        <f>+'[1]Calc Sheet 19_20'!B871:G871</f>
        <v>7.2.1 Temporary connection for a special event - Single phase 80Ampère P/P with over head Airdac - Church Crusades, Social, Cultural and community events, temporary creches, police stations, ect (No DOE Subs)</v>
      </c>
      <c r="C99" s="12"/>
      <c r="D99" s="134">
        <f>+'[1]Calc Sheet 19_20'!H902</f>
        <v>9070</v>
      </c>
      <c r="E99" s="118">
        <v>8260</v>
      </c>
      <c r="F99" s="119">
        <f>+'[1]Calc Sheet 19_20'!H902</f>
        <v>9070</v>
      </c>
      <c r="G99" s="232">
        <f>+'[1]Calc Sheet 19_20'!I902</f>
        <v>10220</v>
      </c>
      <c r="H99" s="49">
        <f>(G99-F99)/F99</f>
        <v>0.12679162072767364</v>
      </c>
      <c r="I99" s="50">
        <f>G99*I$4</f>
        <v>1533</v>
      </c>
      <c r="J99" s="263">
        <f>G99+I99</f>
        <v>11753</v>
      </c>
      <c r="K99" s="253" t="s">
        <v>38</v>
      </c>
      <c r="M99" s="254">
        <f>+$J99*(1+'[1]Unit tariffs'!$F$2)</f>
        <v>12599.216</v>
      </c>
      <c r="N99" s="306">
        <f>+$M99*(1+'[1]Unit tariffs'!$F$2)</f>
        <v>13506.359552000002</v>
      </c>
    </row>
    <row r="100" spans="1:14" ht="45.75" x14ac:dyDescent="0.25">
      <c r="A100" s="10"/>
      <c r="B100" s="11" t="str">
        <f>+'[1]Calc Sheet 19_20'!B905:G905</f>
        <v>7.2.2 Temporary connection for a special event - Three phase 80Ampère P/P- Church Crusades, Social, Cultural and community events, temporary creches, police stations, Car wash ect (No DOE Subs)</v>
      </c>
      <c r="C100" s="12"/>
      <c r="D100" s="134">
        <f>+'[1]Calc Sheet 19_20'!H903</f>
        <v>3.7757437070938218E-2</v>
      </c>
      <c r="E100" s="118">
        <v>25880</v>
      </c>
      <c r="F100" s="119">
        <f>+'[1]Calc Sheet 19_20'!H938</f>
        <v>27920</v>
      </c>
      <c r="G100" s="232">
        <f>+'[1]Calc Sheet 19_20'!I938</f>
        <v>29710</v>
      </c>
      <c r="H100" s="49">
        <f>(G100-F100)/F100</f>
        <v>6.4111747851002862E-2</v>
      </c>
      <c r="I100" s="50">
        <f>G100*I$4</f>
        <v>4456.5</v>
      </c>
      <c r="J100" s="263">
        <f>G100+I100</f>
        <v>34166.5</v>
      </c>
      <c r="K100" s="253" t="s">
        <v>38</v>
      </c>
      <c r="M100" s="254">
        <f>+$J100*(1+'[1]Unit tariffs'!$F$2)</f>
        <v>36626.488000000005</v>
      </c>
      <c r="N100" s="306">
        <f>+$M100*(1+'[1]Unit tariffs'!$F$2)</f>
        <v>39263.595136000011</v>
      </c>
    </row>
    <row r="101" spans="1:14" ht="43.9" customHeight="1" x14ac:dyDescent="0.25">
      <c r="A101" s="61"/>
      <c r="B101" s="62" t="str">
        <f>+'[1]Calc Sheet 19_20'!B941:G941</f>
        <v>7.2.3 Temporary connection for a special event - Three phase 80Ampère P/P- Church Crusades, Social, Cultural and community events, temporary creches, police stations,Car wash ect (DOE Subsidised sites)</v>
      </c>
      <c r="C101" s="63"/>
      <c r="D101" s="134">
        <f>+'[1]Calc Sheet 19_20'!H904</f>
        <v>0</v>
      </c>
      <c r="E101" s="139">
        <v>20525</v>
      </c>
      <c r="F101" s="140">
        <f>+'[1]Calc Sheet 19_20'!H974</f>
        <v>22370</v>
      </c>
      <c r="G101" s="236">
        <f>+'[1]Calc Sheet 19_20'!I974</f>
        <v>22910</v>
      </c>
      <c r="H101" s="49">
        <f>(G101-F101)/F101</f>
        <v>2.4139472507822977E-2</v>
      </c>
      <c r="I101" s="50">
        <f>G101*I$4</f>
        <v>3436.5</v>
      </c>
      <c r="J101" s="263">
        <f>G101+I101</f>
        <v>26346.5</v>
      </c>
      <c r="K101" s="253" t="s">
        <v>38</v>
      </c>
      <c r="M101" s="254">
        <f>+$J101*(1+'[1]Unit tariffs'!$F$2)</f>
        <v>28243.448</v>
      </c>
      <c r="N101" s="306">
        <f>+$M101*(1+'[1]Unit tariffs'!$F$2)</f>
        <v>30276.976256000002</v>
      </c>
    </row>
    <row r="102" spans="1:14" ht="16.5" thickBot="1" x14ac:dyDescent="0.3">
      <c r="A102" s="123"/>
      <c r="B102" s="141"/>
      <c r="C102" s="125"/>
      <c r="D102" s="126"/>
      <c r="E102" s="127"/>
      <c r="F102" s="128"/>
      <c r="G102" s="213"/>
      <c r="H102" s="129"/>
      <c r="I102" s="130"/>
      <c r="J102" s="214"/>
      <c r="K102" s="284"/>
      <c r="M102" s="276"/>
      <c r="N102" s="314"/>
    </row>
    <row r="103" spans="1:14" ht="16.5" customHeight="1" x14ac:dyDescent="0.25">
      <c r="A103" s="1"/>
      <c r="B103" s="2" t="str">
        <f>$B2</f>
        <v>CENTLEC : SERVICES COSTS FOR MANGAUNG METRO</v>
      </c>
      <c r="C103" s="3"/>
      <c r="D103" s="4"/>
      <c r="E103" s="131"/>
      <c r="F103" s="6"/>
      <c r="G103" s="233"/>
      <c r="H103" s="7"/>
      <c r="I103" s="8"/>
      <c r="J103" s="277"/>
      <c r="K103" s="278"/>
      <c r="M103" s="279"/>
      <c r="N103" s="315"/>
    </row>
    <row r="104" spans="1:14" x14ac:dyDescent="0.25">
      <c r="A104" s="10"/>
      <c r="B104" s="43" t="s">
        <v>1</v>
      </c>
      <c r="C104" s="19"/>
      <c r="D104" s="13" t="s">
        <v>3</v>
      </c>
      <c r="E104" s="14"/>
      <c r="F104" s="15" t="s">
        <v>3</v>
      </c>
      <c r="G104" s="220" t="s">
        <v>3</v>
      </c>
      <c r="H104" s="16" t="s">
        <v>4</v>
      </c>
      <c r="I104" s="17" t="s">
        <v>5</v>
      </c>
      <c r="J104" s="220" t="s">
        <v>6</v>
      </c>
      <c r="K104" s="246" t="s">
        <v>7</v>
      </c>
      <c r="M104" s="247" t="s">
        <v>6</v>
      </c>
      <c r="N104" s="303" t="s">
        <v>6</v>
      </c>
    </row>
    <row r="105" spans="1:14" x14ac:dyDescent="0.25">
      <c r="A105" s="10"/>
      <c r="B105" s="72" t="s">
        <v>39</v>
      </c>
      <c r="C105" s="19"/>
      <c r="D105" s="13" t="s">
        <v>31</v>
      </c>
      <c r="E105" s="14"/>
      <c r="F105" s="15" t="s">
        <v>31</v>
      </c>
      <c r="G105" s="220" t="s">
        <v>31</v>
      </c>
      <c r="H105" s="16" t="s">
        <v>10</v>
      </c>
      <c r="I105" s="20">
        <f>+'[1]Unit tariffs'!F$3</f>
        <v>0.15</v>
      </c>
      <c r="J105" s="220" t="s">
        <v>11</v>
      </c>
      <c r="K105" s="246" t="s">
        <v>12</v>
      </c>
      <c r="M105" s="247" t="s">
        <v>11</v>
      </c>
      <c r="N105" s="303" t="s">
        <v>11</v>
      </c>
    </row>
    <row r="106" spans="1:14" x14ac:dyDescent="0.25">
      <c r="A106" s="10"/>
      <c r="B106" s="43" t="s">
        <v>1</v>
      </c>
      <c r="C106" s="19"/>
      <c r="D106" s="13" t="str">
        <f>D$5</f>
        <v>2016/2017</v>
      </c>
      <c r="E106" s="14"/>
      <c r="F106" s="21" t="str">
        <f>'[1]Calc Sheet 19_20'!$H$11</f>
        <v>2018/2019</v>
      </c>
      <c r="G106" s="220" t="str">
        <f>'[1]Calc Sheet 19_20'!$I$11</f>
        <v>2019/2020</v>
      </c>
      <c r="H106" s="16" t="str">
        <f>G106</f>
        <v>2019/2020</v>
      </c>
      <c r="I106" s="17" t="str">
        <f>G106</f>
        <v>2019/2020</v>
      </c>
      <c r="J106" s="220" t="str">
        <f>I106</f>
        <v>2019/2020</v>
      </c>
      <c r="K106" s="246" t="s">
        <v>15</v>
      </c>
      <c r="M106" s="247" t="s">
        <v>16</v>
      </c>
      <c r="N106" s="303" t="s">
        <v>17</v>
      </c>
    </row>
    <row r="107" spans="1:14" ht="16.5" thickBot="1" x14ac:dyDescent="0.3">
      <c r="A107" s="22"/>
      <c r="B107" s="23" t="s">
        <v>1</v>
      </c>
      <c r="C107" s="24"/>
      <c r="D107" s="25" t="s">
        <v>19</v>
      </c>
      <c r="E107" s="26"/>
      <c r="F107" s="27" t="s">
        <v>19</v>
      </c>
      <c r="G107" s="221" t="s">
        <v>19</v>
      </c>
      <c r="H107" s="28"/>
      <c r="I107" s="29"/>
      <c r="J107" s="221"/>
      <c r="K107" s="248"/>
      <c r="M107" s="249"/>
      <c r="N107" s="304"/>
    </row>
    <row r="108" spans="1:14" ht="16.5" thickTop="1" x14ac:dyDescent="0.25">
      <c r="A108" s="30"/>
      <c r="B108" s="69" t="str">
        <f>'[1]Calc Sheet 19_20'!B979</f>
        <v>8. ALTERATIONS TO ELECTRICITY SERVICES</v>
      </c>
      <c r="C108" s="73"/>
      <c r="D108" s="74" t="s">
        <v>1</v>
      </c>
      <c r="E108" s="75"/>
      <c r="F108" s="76" t="s">
        <v>1</v>
      </c>
      <c r="G108" s="225" t="s">
        <v>1</v>
      </c>
      <c r="H108" s="36" t="s">
        <v>1</v>
      </c>
      <c r="I108" s="37"/>
      <c r="J108" s="153"/>
      <c r="K108" s="244"/>
      <c r="L108" s="218"/>
      <c r="M108" s="245"/>
      <c r="N108" s="302"/>
    </row>
    <row r="109" spans="1:14" x14ac:dyDescent="0.25">
      <c r="A109" s="10"/>
      <c r="B109" s="11" t="s">
        <v>1</v>
      </c>
      <c r="C109" s="12"/>
      <c r="D109" s="46"/>
      <c r="E109" s="47"/>
      <c r="F109" s="84"/>
      <c r="G109" s="177"/>
      <c r="H109" s="41" t="s">
        <v>1</v>
      </c>
      <c r="I109" s="42"/>
      <c r="J109" s="210"/>
      <c r="K109" s="250"/>
      <c r="L109" s="218"/>
      <c r="M109" s="251"/>
      <c r="N109" s="305"/>
    </row>
    <row r="110" spans="1:14" ht="30.75" x14ac:dyDescent="0.25">
      <c r="A110" s="10"/>
      <c r="B110" s="11" t="str">
        <f>'[1]Calc Sheet 19_20'!B981</f>
        <v>8.1.1 Conversion of a single register meter to Single phase Pre-payment where meterbox exist on erf boundary - ( No charge for Prepayment  meter)</v>
      </c>
      <c r="C110" s="12"/>
      <c r="D110" s="46">
        <f>'[1]Calc Sheet 19_20'!H1003</f>
        <v>1610</v>
      </c>
      <c r="E110" s="47">
        <v>1410</v>
      </c>
      <c r="F110" s="48">
        <v>1610</v>
      </c>
      <c r="G110" s="222">
        <f>'[1]Calc Sheet 19_20'!I1003</f>
        <v>1890</v>
      </c>
      <c r="H110" s="49">
        <f t="shared" ref="H110:H121" si="0">(G110-F110)/F110</f>
        <v>0.17391304347826086</v>
      </c>
      <c r="I110" s="50">
        <f t="shared" ref="I110:I121" si="1">G110*I$4</f>
        <v>283.5</v>
      </c>
      <c r="J110" s="252">
        <f t="shared" ref="J110:J121" si="2">G110+I110</f>
        <v>2173.5</v>
      </c>
      <c r="K110" s="253" t="s">
        <v>38</v>
      </c>
      <c r="M110" s="254">
        <f>+$J110*(1+'[1]Unit tariffs'!$F$2)</f>
        <v>2329.9920000000002</v>
      </c>
      <c r="N110" s="306">
        <f>+$M110*(1+'[1]Unit tariffs'!$F$2)</f>
        <v>2497.7514240000005</v>
      </c>
    </row>
    <row r="111" spans="1:14" ht="30.75" x14ac:dyDescent="0.25">
      <c r="A111" s="10"/>
      <c r="B111" s="11" t="str">
        <f>'[1]Calc Sheet 19_20'!B1010</f>
        <v>8.1.2 Conversion of Three phase (TOU/kWH) connection to Prepayment meter - Existing meterbox on erf boundary</v>
      </c>
      <c r="C111" s="12" t="s">
        <v>22</v>
      </c>
      <c r="D111" s="46">
        <f>'[1]Calc Sheet 19_20'!H1033</f>
        <v>9900</v>
      </c>
      <c r="E111" s="47">
        <v>9390</v>
      </c>
      <c r="F111" s="48">
        <v>9900</v>
      </c>
      <c r="G111" s="222">
        <f>'[1]Calc Sheet 19_20'!I1033</f>
        <v>10800</v>
      </c>
      <c r="H111" s="49">
        <f t="shared" si="0"/>
        <v>9.0909090909090912E-2</v>
      </c>
      <c r="I111" s="50">
        <f t="shared" si="1"/>
        <v>1620</v>
      </c>
      <c r="J111" s="252">
        <f t="shared" si="2"/>
        <v>12420</v>
      </c>
      <c r="K111" s="253" t="s">
        <v>38</v>
      </c>
      <c r="M111" s="254">
        <f>+$J111*(1+'[1]Unit tariffs'!$F$2)</f>
        <v>13314.240000000002</v>
      </c>
      <c r="N111" s="306">
        <f>+$M111*(1+'[1]Unit tariffs'!$F$2)</f>
        <v>14272.865280000002</v>
      </c>
    </row>
    <row r="112" spans="1:14" ht="30.75" x14ac:dyDescent="0.25">
      <c r="A112" s="10"/>
      <c r="B112" s="11" t="str">
        <f>'[1]Calc Sheet 19_20'!B1039</f>
        <v xml:space="preserve">8.1.3 Conversion of single phase Urban connection to three phase - Time of Use Meter(TOU)            </v>
      </c>
      <c r="C112" s="12" t="s">
        <v>22</v>
      </c>
      <c r="D112" s="46">
        <f>'[1]Calc Sheet 19_20'!H1071</f>
        <v>19520</v>
      </c>
      <c r="E112" s="47">
        <v>18190</v>
      </c>
      <c r="F112" s="48">
        <v>19520</v>
      </c>
      <c r="G112" s="222">
        <f>'[1]Calc Sheet 19_20'!I1071</f>
        <v>21200</v>
      </c>
      <c r="H112" s="49">
        <f t="shared" si="0"/>
        <v>8.6065573770491802E-2</v>
      </c>
      <c r="I112" s="50">
        <f t="shared" si="1"/>
        <v>3180</v>
      </c>
      <c r="J112" s="252">
        <f t="shared" si="2"/>
        <v>24380</v>
      </c>
      <c r="K112" s="253" t="s">
        <v>38</v>
      </c>
      <c r="M112" s="254">
        <f>+$J112*(1+'[1]Unit tariffs'!$F$2)</f>
        <v>26135.360000000001</v>
      </c>
      <c r="N112" s="306">
        <f>+$M112*(1+'[1]Unit tariffs'!$F$2)</f>
        <v>28017.105920000002</v>
      </c>
    </row>
    <row r="113" spans="1:14" ht="30.75" x14ac:dyDescent="0.25">
      <c r="A113" s="10"/>
      <c r="B113" s="11" t="str">
        <f>'[1]Calc Sheet 19_20'!B1076</f>
        <v xml:space="preserve">8.1.4 Conversion of single phase Urban connection to three phase - Split pre-payment meter             </v>
      </c>
      <c r="C113" s="12" t="s">
        <v>22</v>
      </c>
      <c r="D113" s="46">
        <f>'[1]Calc Sheet 19_20'!H1107</f>
        <v>12020</v>
      </c>
      <c r="E113" s="47">
        <v>10960</v>
      </c>
      <c r="F113" s="48">
        <v>12020</v>
      </c>
      <c r="G113" s="222">
        <f>'[1]Calc Sheet 19_20'!I1107</f>
        <v>13170</v>
      </c>
      <c r="H113" s="49">
        <f t="shared" si="0"/>
        <v>9.5673876871880198E-2</v>
      </c>
      <c r="I113" s="50">
        <f t="shared" si="1"/>
        <v>1975.5</v>
      </c>
      <c r="J113" s="252">
        <f t="shared" si="2"/>
        <v>15145.5</v>
      </c>
      <c r="K113" s="253" t="s">
        <v>38</v>
      </c>
      <c r="M113" s="254">
        <f>+$J113*(1+'[1]Unit tariffs'!$F$2)</f>
        <v>16235.976000000001</v>
      </c>
      <c r="N113" s="306">
        <f>+$M113*(1+'[1]Unit tariffs'!$F$2)</f>
        <v>17404.966272000001</v>
      </c>
    </row>
    <row r="114" spans="1:14" ht="30.75" x14ac:dyDescent="0.25">
      <c r="A114" s="10"/>
      <c r="B114" s="11" t="str">
        <f>'[1]Calc Sheet 19_20'!B1113</f>
        <v xml:space="preserve">8.1.5 Conversion of single phase Urban connection to three phase - Time of Use Meter(TOU)            </v>
      </c>
      <c r="C114" s="12" t="s">
        <v>22</v>
      </c>
      <c r="D114" s="46">
        <f>'[1]Calc Sheet 19_20'!H1144</f>
        <v>16970</v>
      </c>
      <c r="E114" s="47">
        <v>15890</v>
      </c>
      <c r="F114" s="48">
        <v>16970</v>
      </c>
      <c r="G114" s="222">
        <f>'[1]Calc Sheet 19_20'!I1144</f>
        <v>18450</v>
      </c>
      <c r="H114" s="49">
        <f t="shared" si="0"/>
        <v>8.7212728344136708E-2</v>
      </c>
      <c r="I114" s="50">
        <f t="shared" si="1"/>
        <v>2767.5</v>
      </c>
      <c r="J114" s="252">
        <f t="shared" si="2"/>
        <v>21217.5</v>
      </c>
      <c r="K114" s="253" t="s">
        <v>38</v>
      </c>
      <c r="M114" s="254">
        <f>+$J114*(1+'[1]Unit tariffs'!$F$2)</f>
        <v>22745.16</v>
      </c>
      <c r="N114" s="306">
        <f>+$M114*(1+'[1]Unit tariffs'!$F$2)</f>
        <v>24382.811520000003</v>
      </c>
    </row>
    <row r="115" spans="1:14" ht="30.75" x14ac:dyDescent="0.25">
      <c r="A115" s="10"/>
      <c r="B115" s="11" t="str">
        <f>'[1]Calc Sheet 19_20'!B1148</f>
        <v xml:space="preserve">8.1.6 Conversion of single phase Urban connection to three phase - Split pre-payment meter            </v>
      </c>
      <c r="C115" s="12" t="s">
        <v>22</v>
      </c>
      <c r="D115" s="46">
        <f>'[1]Calc Sheet 19_20'!H1178</f>
        <v>15370</v>
      </c>
      <c r="E115" s="47">
        <v>14355</v>
      </c>
      <c r="F115" s="48">
        <v>15370</v>
      </c>
      <c r="G115" s="222">
        <f>'[1]Calc Sheet 19_20'!I1178</f>
        <v>16750</v>
      </c>
      <c r="H115" s="49">
        <f t="shared" si="0"/>
        <v>8.9785296031229672E-2</v>
      </c>
      <c r="I115" s="50">
        <f t="shared" si="1"/>
        <v>2512.5</v>
      </c>
      <c r="J115" s="252">
        <f t="shared" si="2"/>
        <v>19262.5</v>
      </c>
      <c r="K115" s="253" t="s">
        <v>38</v>
      </c>
      <c r="M115" s="254">
        <f>+$J115*(1+'[1]Unit tariffs'!$F$2)</f>
        <v>20649.400000000001</v>
      </c>
      <c r="N115" s="306">
        <f>+$M115*(1+'[1]Unit tariffs'!$F$2)</f>
        <v>22136.156800000004</v>
      </c>
    </row>
    <row r="116" spans="1:14" ht="30.75" x14ac:dyDescent="0.25">
      <c r="A116" s="10"/>
      <c r="B116" s="11" t="str">
        <f>'[1]Calc Sheet 19_20'!B1183</f>
        <v xml:space="preserve">8.1.7 Conversion of single phase Peri-Urban connection to three phase -Time of Use Meter(TOU)  </v>
      </c>
      <c r="C116" s="12" t="s">
        <v>40</v>
      </c>
      <c r="D116" s="46">
        <f>'[1]Calc Sheet 19_20'!H1214</f>
        <v>22380</v>
      </c>
      <c r="E116" s="47">
        <v>20570</v>
      </c>
      <c r="F116" s="48">
        <v>22380</v>
      </c>
      <c r="G116" s="222">
        <f>'[1]Calc Sheet 19_20'!I1214</f>
        <v>25140</v>
      </c>
      <c r="H116" s="49">
        <f t="shared" si="0"/>
        <v>0.12332439678284182</v>
      </c>
      <c r="I116" s="50">
        <f t="shared" si="1"/>
        <v>3771</v>
      </c>
      <c r="J116" s="252">
        <f t="shared" si="2"/>
        <v>28911</v>
      </c>
      <c r="K116" s="253" t="s">
        <v>38</v>
      </c>
      <c r="M116" s="254">
        <f>+$J116*(1+'[1]Unit tariffs'!$F$2)</f>
        <v>30992.592000000001</v>
      </c>
      <c r="N116" s="306">
        <f>+$M116*(1+'[1]Unit tariffs'!$F$2)</f>
        <v>33224.058624000005</v>
      </c>
    </row>
    <row r="117" spans="1:14" ht="30.75" x14ac:dyDescent="0.25">
      <c r="A117" s="10"/>
      <c r="B117" s="11" t="str">
        <f>'[1]Calc Sheet 19_20'!B1219</f>
        <v xml:space="preserve">8.1.8 Conversion of single phase Peri-Urban connection to three phase -Split pre-payment meter    </v>
      </c>
      <c r="C117" s="12" t="s">
        <v>40</v>
      </c>
      <c r="D117" s="46">
        <f>'[1]Calc Sheet 19_20'!H1250</f>
        <v>25120</v>
      </c>
      <c r="E117" s="47">
        <v>23200</v>
      </c>
      <c r="F117" s="48">
        <v>25120</v>
      </c>
      <c r="G117" s="222">
        <f>'[1]Calc Sheet 19_20'!I1250</f>
        <v>28060</v>
      </c>
      <c r="H117" s="49">
        <f t="shared" si="0"/>
        <v>0.11703821656050956</v>
      </c>
      <c r="I117" s="50">
        <f t="shared" si="1"/>
        <v>4209</v>
      </c>
      <c r="J117" s="263">
        <f t="shared" si="2"/>
        <v>32269</v>
      </c>
      <c r="K117" s="253" t="s">
        <v>38</v>
      </c>
      <c r="M117" s="254">
        <f>+$J117*(1+'[1]Unit tariffs'!$F$2)</f>
        <v>34592.368000000002</v>
      </c>
      <c r="N117" s="306">
        <f>+$M117*(1+'[1]Unit tariffs'!$F$2)</f>
        <v>37083.018496000004</v>
      </c>
    </row>
    <row r="118" spans="1:14" ht="30.75" x14ac:dyDescent="0.25">
      <c r="A118" s="10"/>
      <c r="B118" s="11" t="str">
        <f>'[1]Calc Sheet 19_20'!B1255</f>
        <v xml:space="preserve">8.1.9 Conversion of single phase Peri-Urban connection to three phase -Time of Use Meter(TOU)  </v>
      </c>
      <c r="C118" s="12" t="s">
        <v>40</v>
      </c>
      <c r="D118" s="46">
        <f>'[1]Calc Sheet 19_20'!H1285</f>
        <v>20530</v>
      </c>
      <c r="E118" s="47">
        <v>18810</v>
      </c>
      <c r="F118" s="48">
        <v>20530</v>
      </c>
      <c r="G118" s="222">
        <f>'[1]Calc Sheet 19_20'!I1285</f>
        <v>23190</v>
      </c>
      <c r="H118" s="49">
        <f t="shared" si="0"/>
        <v>0.12956648806624452</v>
      </c>
      <c r="I118" s="50">
        <f t="shared" si="1"/>
        <v>3478.5</v>
      </c>
      <c r="J118" s="263">
        <f t="shared" si="2"/>
        <v>26668.5</v>
      </c>
      <c r="K118" s="253" t="s">
        <v>38</v>
      </c>
      <c r="M118" s="254">
        <f>+$J118*(1+'[1]Unit tariffs'!$F$2)</f>
        <v>28588.632000000001</v>
      </c>
      <c r="N118" s="306">
        <f>+$M118*(1+'[1]Unit tariffs'!$F$2)</f>
        <v>30647.013504000002</v>
      </c>
    </row>
    <row r="119" spans="1:14" ht="30.75" x14ac:dyDescent="0.25">
      <c r="A119" s="10"/>
      <c r="B119" s="11" t="str">
        <f>'[1]Calc Sheet 19_20'!B1290</f>
        <v xml:space="preserve">8.1.10 Conversion of single phase Peri-Urban connection to three phase - Split pre-payment meter      </v>
      </c>
      <c r="C119" s="12" t="s">
        <v>40</v>
      </c>
      <c r="D119" s="46">
        <f>'[1]Calc Sheet 19_20'!H1320</f>
        <v>22180</v>
      </c>
      <c r="E119" s="47">
        <v>20540</v>
      </c>
      <c r="F119" s="48">
        <v>22180</v>
      </c>
      <c r="G119" s="222">
        <f>'[1]Calc Sheet 19_20'!I1320</f>
        <v>24900</v>
      </c>
      <c r="H119" s="49">
        <f t="shared" si="0"/>
        <v>0.12263300270513977</v>
      </c>
      <c r="I119" s="50">
        <f t="shared" si="1"/>
        <v>3735</v>
      </c>
      <c r="J119" s="263">
        <f t="shared" si="2"/>
        <v>28635</v>
      </c>
      <c r="K119" s="253" t="s">
        <v>38</v>
      </c>
      <c r="M119" s="254">
        <f>+$J119*(1+'[1]Unit tariffs'!$F$2)</f>
        <v>30696.720000000001</v>
      </c>
      <c r="N119" s="306">
        <f>+$M119*(1+'[1]Unit tariffs'!$F$2)</f>
        <v>32906.883840000002</v>
      </c>
    </row>
    <row r="120" spans="1:14" ht="30.75" x14ac:dyDescent="0.25">
      <c r="A120" s="10"/>
      <c r="B120" s="11" t="str">
        <f>'[1]Calc Sheet 19_20'!B1325</f>
        <v>8.1.11 Shifting of meter to meter box on stand boundary - Domestic connection - Urban</v>
      </c>
      <c r="C120" s="12" t="s">
        <v>22</v>
      </c>
      <c r="D120" s="46">
        <f>'[1]Calc Sheet 19_20'!H1332</f>
        <v>4680</v>
      </c>
      <c r="E120" s="56">
        <v>2230</v>
      </c>
      <c r="F120" s="48">
        <v>4680</v>
      </c>
      <c r="G120" s="222">
        <f>'[1]Calc Sheet 19_20'!I1332</f>
        <v>5150</v>
      </c>
      <c r="H120" s="49">
        <f t="shared" si="0"/>
        <v>0.10042735042735043</v>
      </c>
      <c r="I120" s="50">
        <f t="shared" si="1"/>
        <v>772.5</v>
      </c>
      <c r="J120" s="263">
        <f t="shared" si="2"/>
        <v>5922.5</v>
      </c>
      <c r="K120" s="253" t="s">
        <v>38</v>
      </c>
      <c r="M120" s="254">
        <f>+$J120*(1+'[1]Unit tariffs'!$F$2)</f>
        <v>6348.92</v>
      </c>
      <c r="N120" s="306">
        <f>+$M120*(1+'[1]Unit tariffs'!$F$2)</f>
        <v>6806.0422400000007</v>
      </c>
    </row>
    <row r="121" spans="1:14" ht="30.75" x14ac:dyDescent="0.25">
      <c r="A121" s="10"/>
      <c r="B121" s="11" t="str">
        <f>'[1]Calc Sheet 19_20'!B1337</f>
        <v>8.1.12 Shifting of connection - Pre-payment with ready board (per single connection) - Overhead only</v>
      </c>
      <c r="C121" s="12"/>
      <c r="D121" s="46">
        <f>'[1]Calc Sheet 19_20'!H1361</f>
        <v>2060</v>
      </c>
      <c r="E121" s="47">
        <v>1840</v>
      </c>
      <c r="F121" s="48">
        <v>2060</v>
      </c>
      <c r="G121" s="222">
        <f>'[1]Calc Sheet 19_20'!I1361</f>
        <v>2510</v>
      </c>
      <c r="H121" s="49">
        <f t="shared" si="0"/>
        <v>0.21844660194174756</v>
      </c>
      <c r="I121" s="50">
        <f t="shared" si="1"/>
        <v>376.5</v>
      </c>
      <c r="J121" s="263">
        <f t="shared" si="2"/>
        <v>2886.5</v>
      </c>
      <c r="K121" s="253" t="s">
        <v>38</v>
      </c>
      <c r="M121" s="254">
        <f>+$J121*(1+'[1]Unit tariffs'!$F$2)</f>
        <v>3094.328</v>
      </c>
      <c r="N121" s="306">
        <f>+$M121*(1+'[1]Unit tariffs'!$F$2)</f>
        <v>3317.119616</v>
      </c>
    </row>
    <row r="122" spans="1:14" x14ac:dyDescent="0.25">
      <c r="A122" s="10"/>
      <c r="B122" s="11" t="s">
        <v>1</v>
      </c>
      <c r="C122" s="12"/>
      <c r="D122" s="44" t="s">
        <v>1</v>
      </c>
      <c r="E122" s="45"/>
      <c r="F122" s="48" t="s">
        <v>1</v>
      </c>
      <c r="G122" s="222" t="s">
        <v>1</v>
      </c>
      <c r="H122" s="132" t="s">
        <v>1</v>
      </c>
      <c r="I122" s="133"/>
      <c r="J122" s="281"/>
      <c r="K122" s="256" t="s">
        <v>34</v>
      </c>
      <c r="M122" s="254"/>
      <c r="N122" s="306"/>
    </row>
    <row r="123" spans="1:14" ht="21" customHeight="1" x14ac:dyDescent="0.25">
      <c r="A123" s="30"/>
      <c r="B123" s="69" t="str">
        <f>'[1]Calc Sheet 19_20'!B1366</f>
        <v>9. SPECIAL SERVICE LEVIES</v>
      </c>
      <c r="C123" s="73"/>
      <c r="D123" s="33"/>
      <c r="E123" s="34"/>
      <c r="F123" s="135"/>
      <c r="G123" s="234"/>
      <c r="H123" s="36"/>
      <c r="I123" s="136"/>
      <c r="J123" s="282"/>
      <c r="K123" s="244"/>
      <c r="M123" s="283"/>
      <c r="N123" s="317"/>
    </row>
    <row r="124" spans="1:14" x14ac:dyDescent="0.25">
      <c r="A124" s="10"/>
      <c r="B124" s="11" t="s">
        <v>1</v>
      </c>
      <c r="C124" s="12"/>
      <c r="D124" s="44"/>
      <c r="E124" s="45"/>
      <c r="F124" s="48"/>
      <c r="G124" s="222"/>
      <c r="H124" s="41"/>
      <c r="I124" s="82"/>
      <c r="J124" s="264"/>
      <c r="K124" s="250"/>
      <c r="M124" s="265"/>
      <c r="N124" s="309"/>
    </row>
    <row r="125" spans="1:14" ht="30.75" x14ac:dyDescent="0.25">
      <c r="A125" s="10"/>
      <c r="B125" s="11" t="str">
        <f>'[1]Calc Sheet 19_20'!B1368</f>
        <v>9.1.1 Electricity meter accuracy test at request by the consumer - Removal of meter</v>
      </c>
      <c r="C125" s="12"/>
      <c r="D125" s="46">
        <f>'[1]Calc Sheet 19_20'!H1390</f>
        <v>1110</v>
      </c>
      <c r="E125" s="47">
        <v>390</v>
      </c>
      <c r="F125" s="48">
        <f>+'[1]Calc Sheet 19_20'!H1390</f>
        <v>1110</v>
      </c>
      <c r="G125" s="222">
        <f>'[1]Calc Sheet 19_20'!I1390</f>
        <v>1250</v>
      </c>
      <c r="H125" s="49">
        <f>(G125-F125)/F125</f>
        <v>0.12612612612612611</v>
      </c>
      <c r="I125" s="50">
        <f>G125*I$4</f>
        <v>187.5</v>
      </c>
      <c r="J125" s="263">
        <f>G125+I125</f>
        <v>1437.5</v>
      </c>
      <c r="K125" s="253" t="s">
        <v>38</v>
      </c>
      <c r="M125" s="254">
        <f>+$J125*(1+'[1]Unit tariffs'!$F$2)</f>
        <v>1541</v>
      </c>
      <c r="N125" s="306">
        <f>+$M125*(1+'[1]Unit tariffs'!$F$2)</f>
        <v>1651.952</v>
      </c>
    </row>
    <row r="126" spans="1:14" ht="30.75" x14ac:dyDescent="0.25">
      <c r="A126" s="10"/>
      <c r="B126" s="11" t="str">
        <f>'[1]Calc Sheet 19_20'!B1370</f>
        <v xml:space="preserve">       Meter to be removed by supplier for testing. Testing of the meter under item 9.1.2 or 9.1.3</v>
      </c>
      <c r="C126" s="12"/>
      <c r="D126" s="46"/>
      <c r="E126" s="47"/>
      <c r="F126" s="48"/>
      <c r="G126" s="222"/>
      <c r="H126" s="132" t="s">
        <v>1</v>
      </c>
      <c r="I126" s="133"/>
      <c r="J126" s="281"/>
      <c r="K126" s="256"/>
      <c r="M126" s="254"/>
      <c r="N126" s="306"/>
    </row>
    <row r="127" spans="1:14" ht="30.75" x14ac:dyDescent="0.25">
      <c r="A127" s="10"/>
      <c r="B127" s="11" t="str">
        <f>'[1]Calc Sheet 19_20'!B1395</f>
        <v>9.1.2 Request for accuracy test of electricity meter - Testing of meter (1 or 3 phase)</v>
      </c>
      <c r="C127" s="12"/>
      <c r="D127" s="46">
        <f>'[1]Calc Sheet 19_20'!H1412</f>
        <v>284</v>
      </c>
      <c r="E127" s="56">
        <v>140</v>
      </c>
      <c r="F127" s="48">
        <f>+'[1]Calc Sheet 19_20'!H1412</f>
        <v>284</v>
      </c>
      <c r="G127" s="222">
        <f>'[1]Calc Sheet 19_20'!I1412</f>
        <v>303</v>
      </c>
      <c r="H127" s="49">
        <f>(G127-F127)/F127</f>
        <v>6.6901408450704219E-2</v>
      </c>
      <c r="I127" s="50">
        <f>G127*I$4</f>
        <v>45.449999999999996</v>
      </c>
      <c r="J127" s="263">
        <f>G127+I127</f>
        <v>348.45</v>
      </c>
      <c r="K127" s="253" t="s">
        <v>38</v>
      </c>
      <c r="M127" s="254">
        <f>+$J127*(1+'[1]Unit tariffs'!$F$2)</f>
        <v>373.53840000000002</v>
      </c>
      <c r="N127" s="306">
        <f>+$M127*(1+'[1]Unit tariffs'!$F$2)</f>
        <v>400.43316480000004</v>
      </c>
    </row>
    <row r="128" spans="1:14" x14ac:dyDescent="0.25">
      <c r="A128" s="10"/>
      <c r="B128" s="11" t="str">
        <f>'[1]Calc Sheet 19_20'!B1397</f>
        <v xml:space="preserve">      Meter to be removed under item 9.1.1</v>
      </c>
      <c r="C128" s="12"/>
      <c r="D128" s="46"/>
      <c r="E128" s="47"/>
      <c r="F128" s="48"/>
      <c r="G128" s="222"/>
      <c r="H128" s="132" t="s">
        <v>1</v>
      </c>
      <c r="I128" s="133"/>
      <c r="J128" s="281"/>
      <c r="K128" s="256"/>
      <c r="M128" s="254"/>
      <c r="N128" s="306"/>
    </row>
    <row r="129" spans="1:14" x14ac:dyDescent="0.25">
      <c r="A129" s="10"/>
      <c r="B129" s="11" t="str">
        <f>'[1]Calc Sheet 19_20'!B1419</f>
        <v>9.1.3 Request for accuracy test of Bulk electricity meter - Testing of meter</v>
      </c>
      <c r="C129" s="12"/>
      <c r="D129" s="46">
        <f>'[1]Calc Sheet 19_20'!H1436</f>
        <v>1260</v>
      </c>
      <c r="E129" s="56">
        <v>515</v>
      </c>
      <c r="F129" s="48">
        <f>+'[1]Calc Sheet 19_20'!H1436</f>
        <v>1260</v>
      </c>
      <c r="G129" s="222">
        <f>'[1]Calc Sheet 19_20'!I1436</f>
        <v>1350</v>
      </c>
      <c r="H129" s="49">
        <f>(G129-F129)/F129</f>
        <v>7.1428571428571425E-2</v>
      </c>
      <c r="I129" s="50">
        <f>G129*I$4</f>
        <v>202.5</v>
      </c>
      <c r="J129" s="263">
        <f>G129+I129</f>
        <v>1552.5</v>
      </c>
      <c r="K129" s="253" t="s">
        <v>38</v>
      </c>
      <c r="M129" s="254">
        <f>+$J129*(1+'[1]Unit tariffs'!$F$2)</f>
        <v>1664.2800000000002</v>
      </c>
      <c r="N129" s="306">
        <f>+$M129*(1+'[1]Unit tariffs'!$F$2)</f>
        <v>1784.1081600000002</v>
      </c>
    </row>
    <row r="130" spans="1:14" x14ac:dyDescent="0.25">
      <c r="A130" s="10"/>
      <c r="B130" s="11" t="str">
        <f>'[1]Calc Sheet 19_20'!B1421</f>
        <v xml:space="preserve">      Meter to be removed under item 9.1.1</v>
      </c>
      <c r="C130" s="12"/>
      <c r="D130" s="46"/>
      <c r="E130" s="47"/>
      <c r="F130" s="48"/>
      <c r="G130" s="222"/>
      <c r="H130" s="132"/>
      <c r="I130" s="133"/>
      <c r="J130" s="281"/>
      <c r="K130" s="256"/>
      <c r="M130" s="254"/>
      <c r="N130" s="306"/>
    </row>
    <row r="131" spans="1:14" ht="33" customHeight="1" x14ac:dyDescent="0.25">
      <c r="A131" s="10"/>
      <c r="B131" s="11" t="str">
        <f>'[1]Calc Sheet 19_20'!B1438</f>
        <v>9.1.4 Hiring of Genset</v>
      </c>
      <c r="C131" s="12"/>
      <c r="D131" s="46">
        <f>'[1]Calc Sheet 19_20'!H1463</f>
        <v>10883</v>
      </c>
      <c r="E131" s="47">
        <v>5855</v>
      </c>
      <c r="F131" s="48">
        <f>+'[1]Calc Sheet 19_20'!H1463</f>
        <v>10883</v>
      </c>
      <c r="G131" s="222">
        <f>'[1]Calc Sheet 19_20'!I1463</f>
        <v>13040</v>
      </c>
      <c r="H131" s="49">
        <f>(G131-F131)/F131</f>
        <v>0.19819902600385922</v>
      </c>
      <c r="I131" s="50">
        <f>G131*I$4</f>
        <v>1956</v>
      </c>
      <c r="J131" s="263">
        <f>G131+I131</f>
        <v>14996</v>
      </c>
      <c r="K131" s="253" t="s">
        <v>38</v>
      </c>
      <c r="M131" s="254">
        <f>+$J131*(1+'[1]Unit tariffs'!$F$2)</f>
        <v>16075.712000000001</v>
      </c>
      <c r="N131" s="306">
        <f>+$M131*(1+'[1]Unit tariffs'!$F$2)</f>
        <v>17233.163264000003</v>
      </c>
    </row>
    <row r="132" spans="1:14" ht="29.25" customHeight="1" x14ac:dyDescent="0.25">
      <c r="A132" s="10"/>
      <c r="B132" s="11" t="s">
        <v>41</v>
      </c>
      <c r="C132" s="142"/>
      <c r="D132" s="46">
        <v>4943.7299999999996</v>
      </c>
      <c r="E132" s="47"/>
      <c r="F132" s="48">
        <f>+'[1]Calc Sheet 19_20'!H1480</f>
        <v>5700</v>
      </c>
      <c r="G132" s="222">
        <f>+'[1]Calc Sheet 19_20'!I1480</f>
        <v>6200</v>
      </c>
      <c r="H132" s="49">
        <f t="shared" ref="H132:H139" si="3">(G132-F132)/F132</f>
        <v>8.771929824561403E-2</v>
      </c>
      <c r="I132" s="50">
        <f t="shared" ref="I132:I133" si="4">G132*I$4</f>
        <v>930</v>
      </c>
      <c r="J132" s="263">
        <f t="shared" ref="J132:J133" si="5">G132+I132</f>
        <v>7130</v>
      </c>
      <c r="K132" s="253" t="s">
        <v>38</v>
      </c>
      <c r="M132" s="254">
        <f>+$J132*(1+'[1]Unit tariffs'!$F$2)</f>
        <v>7643.3600000000006</v>
      </c>
      <c r="N132" s="306">
        <f>+$M132*(1+'[1]Unit tariffs'!$F$2)</f>
        <v>8193.6819200000009</v>
      </c>
    </row>
    <row r="133" spans="1:14" ht="33" customHeight="1" x14ac:dyDescent="0.25">
      <c r="A133" s="10"/>
      <c r="B133" s="11" t="s">
        <v>42</v>
      </c>
      <c r="C133" s="12"/>
      <c r="D133" s="46">
        <v>0</v>
      </c>
      <c r="E133" s="47"/>
      <c r="F133" s="48">
        <f>+'[1]Calc Sheet 19_20'!H1496</f>
        <v>8600</v>
      </c>
      <c r="G133" s="222">
        <f>+'[1]Calc Sheet 19_20'!I1496</f>
        <v>9200</v>
      </c>
      <c r="H133" s="49">
        <f t="shared" si="3"/>
        <v>6.9767441860465115E-2</v>
      </c>
      <c r="I133" s="50">
        <f t="shared" si="4"/>
        <v>1380</v>
      </c>
      <c r="J133" s="263">
        <f t="shared" si="5"/>
        <v>10580</v>
      </c>
      <c r="K133" s="253" t="s">
        <v>38</v>
      </c>
      <c r="M133" s="254">
        <f>+$J133*(1+'[1]Unit tariffs'!$F$2)</f>
        <v>11341.76</v>
      </c>
      <c r="N133" s="306">
        <f>+$M133*(1+'[1]Unit tariffs'!$F$2)</f>
        <v>12158.366720000002</v>
      </c>
    </row>
    <row r="134" spans="1:14" ht="45.75" x14ac:dyDescent="0.25">
      <c r="A134" s="10"/>
      <c r="B134" s="11" t="str">
        <f>'[1]Calc Sheet 19_20'!B1503</f>
        <v xml:space="preserve">9.2.2 Reinstatement of supply following disconnection of Std 3 phase service -  Where meter was damaged or persistant tampering occurred (RMD 3 Ph) - Replaced with 100A Time of Use meter (TOU) </v>
      </c>
      <c r="C134" s="12"/>
      <c r="D134" s="46">
        <f>'[1]Calc Sheet 19_20'!H1527</f>
        <v>11360</v>
      </c>
      <c r="E134" s="47">
        <v>10470</v>
      </c>
      <c r="F134" s="48">
        <f>+'[1]Calc Sheet 19_20'!H1527</f>
        <v>11360</v>
      </c>
      <c r="G134" s="222">
        <f>'[1]Calc Sheet 19_20'!I1527</f>
        <v>12580</v>
      </c>
      <c r="H134" s="49">
        <f>(G134-F134)/F134</f>
        <v>0.10739436619718309</v>
      </c>
      <c r="I134" s="50">
        <f>G134*I$4</f>
        <v>1887</v>
      </c>
      <c r="J134" s="263">
        <f>G134+I134</f>
        <v>14467</v>
      </c>
      <c r="K134" s="253" t="s">
        <v>38</v>
      </c>
      <c r="M134" s="254">
        <f>+$J134*(1+'[1]Unit tariffs'!$F$2)</f>
        <v>15508.624000000002</v>
      </c>
      <c r="N134" s="306">
        <f>+$M134*(1+'[1]Unit tariffs'!$F$2)</f>
        <v>16625.244928000004</v>
      </c>
    </row>
    <row r="135" spans="1:14" ht="29.25" customHeight="1" x14ac:dyDescent="0.25">
      <c r="A135" s="10"/>
      <c r="B135" s="11" t="s">
        <v>43</v>
      </c>
      <c r="C135" s="12"/>
      <c r="D135" s="46">
        <v>0</v>
      </c>
      <c r="E135" s="47"/>
      <c r="F135" s="48">
        <v>14300</v>
      </c>
      <c r="G135" s="222">
        <f>+'[1]Calc Sheet 19_20'!I1544</f>
        <v>15400</v>
      </c>
      <c r="H135" s="49">
        <f t="shared" si="3"/>
        <v>7.6923076923076927E-2</v>
      </c>
      <c r="I135" s="50">
        <f t="shared" ref="I135:I136" si="6">G135*I$4</f>
        <v>2310</v>
      </c>
      <c r="J135" s="263">
        <f t="shared" ref="J135:J136" si="7">G135+I135</f>
        <v>17710</v>
      </c>
      <c r="K135" s="253" t="s">
        <v>38</v>
      </c>
      <c r="M135" s="254">
        <f>+$J135*(1+'[1]Unit tariffs'!$F$2)</f>
        <v>18985.120000000003</v>
      </c>
      <c r="N135" s="306">
        <f>+$M135*(1+'[1]Unit tariffs'!$F$2)</f>
        <v>20352.048640000005</v>
      </c>
    </row>
    <row r="136" spans="1:14" ht="33" customHeight="1" x14ac:dyDescent="0.25">
      <c r="A136" s="10"/>
      <c r="B136" s="11" t="s">
        <v>44</v>
      </c>
      <c r="C136" s="12"/>
      <c r="D136" s="46">
        <v>0</v>
      </c>
      <c r="E136" s="47"/>
      <c r="F136" s="48">
        <v>28700</v>
      </c>
      <c r="G136" s="222">
        <f>+'[1]Calc Sheet 19_20'!I1562</f>
        <v>30800</v>
      </c>
      <c r="H136" s="49">
        <f t="shared" si="3"/>
        <v>7.3170731707317069E-2</v>
      </c>
      <c r="I136" s="50">
        <f t="shared" si="6"/>
        <v>4620</v>
      </c>
      <c r="J136" s="263">
        <f t="shared" si="7"/>
        <v>35420</v>
      </c>
      <c r="K136" s="253" t="s">
        <v>38</v>
      </c>
      <c r="M136" s="254">
        <f>+$J136*(1+'[1]Unit tariffs'!$F$2)</f>
        <v>37970.240000000005</v>
      </c>
      <c r="N136" s="306">
        <f>+$M136*(1+'[1]Unit tariffs'!$F$2)</f>
        <v>40704.097280000009</v>
      </c>
    </row>
    <row r="137" spans="1:14" ht="30.75" customHeight="1" x14ac:dyDescent="0.25">
      <c r="A137" s="10"/>
      <c r="B137" s="11" t="str">
        <f>'[1]Calc Sheet 19_20'!B1570</f>
        <v>9.2.3 Reinstatement of supply following disconnection of service by CENTLEC - 1Phase pre-payment meter damaged or persistent tampering (PPD)</v>
      </c>
      <c r="C137" s="12"/>
      <c r="D137" s="46">
        <f>+'[1]Calc Sheet 19_20'!H1593</f>
        <v>6410</v>
      </c>
      <c r="E137" s="47">
        <v>5990</v>
      </c>
      <c r="F137" s="48">
        <v>6740</v>
      </c>
      <c r="G137" s="222">
        <f>+'[1]Calc Sheet 19_20'!I1593</f>
        <v>7590</v>
      </c>
      <c r="H137" s="49">
        <f>(G137-F137)/F137</f>
        <v>0.12611275964391691</v>
      </c>
      <c r="I137" s="50">
        <f>G137*I$4</f>
        <v>1138.5</v>
      </c>
      <c r="J137" s="263">
        <f>G137+I137</f>
        <v>8728.5</v>
      </c>
      <c r="K137" s="253" t="s">
        <v>38</v>
      </c>
      <c r="M137" s="254">
        <f>+$J137*(1+'[1]Unit tariffs'!$F$2)</f>
        <v>9356.9520000000011</v>
      </c>
      <c r="N137" s="306">
        <f>+$M137*(1+'[1]Unit tariffs'!$F$2)</f>
        <v>10030.652544000002</v>
      </c>
    </row>
    <row r="138" spans="1:14" ht="29.25" customHeight="1" x14ac:dyDescent="0.25">
      <c r="A138" s="10"/>
      <c r="B138" s="11" t="s">
        <v>45</v>
      </c>
      <c r="C138" s="12"/>
      <c r="D138" s="46">
        <v>4943.7299999999996</v>
      </c>
      <c r="E138" s="47"/>
      <c r="F138" s="48">
        <v>5700</v>
      </c>
      <c r="G138" s="222">
        <f>+'[1]Calc Sheet 19_20'!I1611</f>
        <v>6200</v>
      </c>
      <c r="H138" s="49">
        <f t="shared" si="3"/>
        <v>8.771929824561403E-2</v>
      </c>
      <c r="I138" s="50">
        <f t="shared" ref="I138:I139" si="8">G138*I$4</f>
        <v>930</v>
      </c>
      <c r="J138" s="263">
        <f t="shared" ref="J138:J139" si="9">G138+I138</f>
        <v>7130</v>
      </c>
      <c r="K138" s="253" t="s">
        <v>38</v>
      </c>
      <c r="M138" s="254">
        <f>+$J138*(1+'[1]Unit tariffs'!$F$2)</f>
        <v>7643.3600000000006</v>
      </c>
      <c r="N138" s="306">
        <f>+$M138*(1+'[1]Unit tariffs'!$F$2)</f>
        <v>8193.6819200000009</v>
      </c>
    </row>
    <row r="139" spans="1:14" ht="33" customHeight="1" x14ac:dyDescent="0.25">
      <c r="A139" s="10"/>
      <c r="B139" s="11" t="s">
        <v>46</v>
      </c>
      <c r="C139" s="12"/>
      <c r="D139" s="46">
        <v>0</v>
      </c>
      <c r="E139" s="47"/>
      <c r="F139" s="48">
        <v>8600</v>
      </c>
      <c r="G139" s="222">
        <f>+'[1]Calc Sheet 19_20'!I1628</f>
        <v>9200</v>
      </c>
      <c r="H139" s="49">
        <f t="shared" si="3"/>
        <v>6.9767441860465115E-2</v>
      </c>
      <c r="I139" s="50">
        <f t="shared" si="8"/>
        <v>1380</v>
      </c>
      <c r="J139" s="263">
        <f t="shared" si="9"/>
        <v>10580</v>
      </c>
      <c r="K139" s="253" t="s">
        <v>38</v>
      </c>
      <c r="M139" s="254">
        <f>+$J139*(1+'[1]Unit tariffs'!$F$2)</f>
        <v>11341.76</v>
      </c>
      <c r="N139" s="306">
        <f>+$M139*(1+'[1]Unit tariffs'!$F$2)</f>
        <v>12158.366720000002</v>
      </c>
    </row>
    <row r="140" spans="1:14" ht="13.9" customHeight="1" thickBot="1" x14ac:dyDescent="0.3">
      <c r="A140" s="123"/>
      <c r="B140" s="124"/>
      <c r="C140" s="125"/>
      <c r="D140" s="143"/>
      <c r="E140" s="144"/>
      <c r="F140" s="145"/>
      <c r="G140" s="237"/>
      <c r="H140" s="146"/>
      <c r="I140" s="147"/>
      <c r="J140" s="171"/>
      <c r="K140" s="285"/>
      <c r="M140" s="286"/>
      <c r="N140" s="318"/>
    </row>
    <row r="141" spans="1:14" x14ac:dyDescent="0.25">
      <c r="A141" s="1"/>
      <c r="B141" s="2" t="str">
        <f>B2</f>
        <v>CENTLEC : SERVICES COSTS FOR MANGAUNG METRO</v>
      </c>
      <c r="C141" s="3"/>
      <c r="D141" s="100" t="s">
        <v>3</v>
      </c>
      <c r="E141" s="5"/>
      <c r="F141" s="101" t="s">
        <v>3</v>
      </c>
      <c r="G141" s="229" t="s">
        <v>3</v>
      </c>
      <c r="H141" s="102" t="s">
        <v>4</v>
      </c>
      <c r="I141" s="17" t="s">
        <v>5</v>
      </c>
      <c r="J141" s="229" t="s">
        <v>6</v>
      </c>
      <c r="K141" s="271" t="s">
        <v>7</v>
      </c>
      <c r="M141" s="272" t="s">
        <v>6</v>
      </c>
      <c r="N141" s="312" t="s">
        <v>6</v>
      </c>
    </row>
    <row r="142" spans="1:14" x14ac:dyDescent="0.25">
      <c r="A142" s="10"/>
      <c r="B142" s="43"/>
      <c r="C142" s="19"/>
      <c r="D142" s="13" t="s">
        <v>31</v>
      </c>
      <c r="E142" s="14"/>
      <c r="F142" s="15" t="s">
        <v>31</v>
      </c>
      <c r="G142" s="220" t="s">
        <v>31</v>
      </c>
      <c r="H142" s="16" t="s">
        <v>10</v>
      </c>
      <c r="I142" s="20">
        <f>+'[1]Unit tariffs'!F$3</f>
        <v>0.15</v>
      </c>
      <c r="J142" s="220" t="s">
        <v>11</v>
      </c>
      <c r="K142" s="246" t="s">
        <v>12</v>
      </c>
      <c r="M142" s="247" t="s">
        <v>11</v>
      </c>
      <c r="N142" s="303" t="s">
        <v>11</v>
      </c>
    </row>
    <row r="143" spans="1:14" x14ac:dyDescent="0.25">
      <c r="A143" s="10"/>
      <c r="B143" s="43"/>
      <c r="C143" s="19"/>
      <c r="D143" s="13" t="str">
        <f>D$5</f>
        <v>2016/2017</v>
      </c>
      <c r="E143" s="14"/>
      <c r="F143" s="21" t="str">
        <f>'[1]Calc Sheet 19_20'!$H$11</f>
        <v>2018/2019</v>
      </c>
      <c r="G143" s="220" t="str">
        <f>'[1]Calc Sheet 19_20'!$I$11</f>
        <v>2019/2020</v>
      </c>
      <c r="H143" s="16" t="str">
        <f>G143</f>
        <v>2019/2020</v>
      </c>
      <c r="I143" s="17" t="str">
        <f>G143</f>
        <v>2019/2020</v>
      </c>
      <c r="J143" s="220" t="str">
        <f>I143</f>
        <v>2019/2020</v>
      </c>
      <c r="K143" s="246" t="s">
        <v>15</v>
      </c>
      <c r="M143" s="247" t="s">
        <v>16</v>
      </c>
      <c r="N143" s="303" t="s">
        <v>17</v>
      </c>
    </row>
    <row r="144" spans="1:14" ht="16.5" thickBot="1" x14ac:dyDescent="0.3">
      <c r="A144" s="22"/>
      <c r="B144" s="23" t="s">
        <v>47</v>
      </c>
      <c r="C144" s="24"/>
      <c r="D144" s="25" t="s">
        <v>19</v>
      </c>
      <c r="E144" s="26"/>
      <c r="F144" s="27" t="s">
        <v>19</v>
      </c>
      <c r="G144" s="221" t="s">
        <v>19</v>
      </c>
      <c r="H144" s="28"/>
      <c r="I144" s="29"/>
      <c r="J144" s="221"/>
      <c r="K144" s="248"/>
      <c r="M144" s="249"/>
      <c r="N144" s="304"/>
    </row>
    <row r="145" spans="1:14" ht="46.5" thickTop="1" x14ac:dyDescent="0.25">
      <c r="A145" s="10"/>
      <c r="B145" s="11" t="s">
        <v>48</v>
      </c>
      <c r="C145" s="12"/>
      <c r="D145" s="46">
        <f>+'[1]Calc Sheet 19_20'!H1659</f>
        <v>11890</v>
      </c>
      <c r="E145" s="47">
        <v>11360</v>
      </c>
      <c r="F145" s="148">
        <f>+'[1]Calc Sheet 19_20'!H1659</f>
        <v>11890</v>
      </c>
      <c r="G145" s="222">
        <f>+'[1]Calc Sheet 19_20'!I1659</f>
        <v>13690</v>
      </c>
      <c r="H145" s="49">
        <f>(G145-F145)/F145</f>
        <v>0.15138772077375945</v>
      </c>
      <c r="I145" s="50">
        <f t="shared" ref="I145:I161" si="10">G145*I$4</f>
        <v>2053.5</v>
      </c>
      <c r="J145" s="263">
        <f t="shared" ref="J145:J161" si="11">G145+I145</f>
        <v>15743.5</v>
      </c>
      <c r="K145" s="253" t="s">
        <v>38</v>
      </c>
      <c r="M145" s="254">
        <f>+$J145*(1+'[1]Unit tariffs'!$F$2)</f>
        <v>16877.031999999999</v>
      </c>
      <c r="N145" s="306">
        <f>+$M145*(1+'[1]Unit tariffs'!$F$2)</f>
        <v>18092.178304000001</v>
      </c>
    </row>
    <row r="146" spans="1:14" ht="29.25" customHeight="1" x14ac:dyDescent="0.25">
      <c r="A146" s="10"/>
      <c r="B146" s="11" t="s">
        <v>49</v>
      </c>
      <c r="C146" s="12"/>
      <c r="D146" s="46">
        <v>0</v>
      </c>
      <c r="E146" s="47"/>
      <c r="F146" s="148">
        <f>+'[1]Calc Sheet 19_20'!H1676</f>
        <v>13200</v>
      </c>
      <c r="G146" s="222">
        <f>+'[1]Calc Sheet 19_20'!I1676</f>
        <v>15400</v>
      </c>
      <c r="H146" s="49">
        <f t="shared" ref="H146:H161" si="12">(G146-F146)/F146</f>
        <v>0.16666666666666666</v>
      </c>
      <c r="I146" s="50">
        <f t="shared" si="10"/>
        <v>2310</v>
      </c>
      <c r="J146" s="263">
        <f t="shared" si="11"/>
        <v>17710</v>
      </c>
      <c r="K146" s="253" t="s">
        <v>38</v>
      </c>
      <c r="M146" s="254">
        <f>+$J146*(1+'[1]Unit tariffs'!$F$2)</f>
        <v>18985.120000000003</v>
      </c>
      <c r="N146" s="306">
        <f>+$M146*(1+'[1]Unit tariffs'!$F$2)</f>
        <v>20352.048640000005</v>
      </c>
    </row>
    <row r="147" spans="1:14" ht="33" customHeight="1" x14ac:dyDescent="0.25">
      <c r="A147" s="10"/>
      <c r="B147" s="11" t="s">
        <v>50</v>
      </c>
      <c r="C147" s="12"/>
      <c r="D147" s="46">
        <v>0</v>
      </c>
      <c r="E147" s="47"/>
      <c r="F147" s="148">
        <f>+'[1]Calc Sheet 19_20'!H1693</f>
        <v>26300</v>
      </c>
      <c r="G147" s="222">
        <f>+'[1]Calc Sheet 19_20'!I1693</f>
        <v>30800</v>
      </c>
      <c r="H147" s="49">
        <f t="shared" si="12"/>
        <v>0.17110266159695817</v>
      </c>
      <c r="I147" s="50">
        <f t="shared" si="10"/>
        <v>4620</v>
      </c>
      <c r="J147" s="263">
        <f t="shared" si="11"/>
        <v>35420</v>
      </c>
      <c r="K147" s="253" t="s">
        <v>38</v>
      </c>
      <c r="M147" s="254">
        <f>+$J147*(1+'[1]Unit tariffs'!$F$2)</f>
        <v>37970.240000000005</v>
      </c>
      <c r="N147" s="306">
        <f>+$M147*(1+'[1]Unit tariffs'!$F$2)</f>
        <v>40704.097280000009</v>
      </c>
    </row>
    <row r="148" spans="1:14" ht="18.600000000000001" customHeight="1" x14ac:dyDescent="0.25">
      <c r="A148" s="10"/>
      <c r="B148" s="11" t="s">
        <v>51</v>
      </c>
      <c r="C148" s="12"/>
      <c r="D148" s="46">
        <f>+'[1]Calc Sheet 19_20'!H1721</f>
        <v>793</v>
      </c>
      <c r="E148" s="56">
        <v>240</v>
      </c>
      <c r="F148" s="148">
        <f>+'[1]Calc Sheet 19_20'!H1721</f>
        <v>793</v>
      </c>
      <c r="G148" s="222">
        <f>+'[1]Calc Sheet 19_20'!I1721</f>
        <v>935</v>
      </c>
      <c r="H148" s="49">
        <f t="shared" si="12"/>
        <v>0.17906683480453972</v>
      </c>
      <c r="I148" s="50">
        <f t="shared" si="10"/>
        <v>140.25</v>
      </c>
      <c r="J148" s="263">
        <f t="shared" si="11"/>
        <v>1075.25</v>
      </c>
      <c r="K148" s="253" t="s">
        <v>38</v>
      </c>
      <c r="M148" s="254">
        <f>+$J148*(1+'[1]Unit tariffs'!$F$2)</f>
        <v>1152.6680000000001</v>
      </c>
      <c r="N148" s="306">
        <f>+$M148*(1+'[1]Unit tariffs'!$F$2)</f>
        <v>1235.6600960000003</v>
      </c>
    </row>
    <row r="149" spans="1:14" ht="30.75" x14ac:dyDescent="0.25">
      <c r="A149" s="10"/>
      <c r="B149" s="11" t="str">
        <f>+'[1]Calc Sheet 19_20'!B1728:G1728</f>
        <v>9.4 Reinstatement of supply by CENTLEC - Where supplied from overhead transmission systems or a substation</v>
      </c>
      <c r="C149" s="12"/>
      <c r="D149" s="46">
        <f>+'[1]Calc Sheet 19_20'!H1750</f>
        <v>1430</v>
      </c>
      <c r="E149" s="47">
        <v>1330</v>
      </c>
      <c r="F149" s="148">
        <f>+'[1]Calc Sheet 19_20'!H1750</f>
        <v>1430</v>
      </c>
      <c r="G149" s="222">
        <f>+'[1]Calc Sheet 19_20'!I1750</f>
        <v>1670</v>
      </c>
      <c r="H149" s="49">
        <f t="shared" si="12"/>
        <v>0.16783216783216784</v>
      </c>
      <c r="I149" s="50">
        <f t="shared" si="10"/>
        <v>250.5</v>
      </c>
      <c r="J149" s="263">
        <f t="shared" si="11"/>
        <v>1920.5</v>
      </c>
      <c r="K149" s="253" t="s">
        <v>38</v>
      </c>
      <c r="M149" s="254">
        <f>+$J149*(1+'[1]Unit tariffs'!$F$2)</f>
        <v>2058.7760000000003</v>
      </c>
      <c r="N149" s="306">
        <f>+$M149*(1+'[1]Unit tariffs'!$F$2)</f>
        <v>2207.0078720000006</v>
      </c>
    </row>
    <row r="150" spans="1:14" ht="30.75" x14ac:dyDescent="0.25">
      <c r="A150" s="10"/>
      <c r="B150" s="11" t="s">
        <v>52</v>
      </c>
      <c r="C150" s="12"/>
      <c r="D150" s="46">
        <f>+'[1]Calc Sheet 19_20'!H1781</f>
        <v>2370</v>
      </c>
      <c r="E150" s="56">
        <v>1170</v>
      </c>
      <c r="F150" s="148">
        <f>+'[1]Calc Sheet 19_20'!H1781</f>
        <v>2370</v>
      </c>
      <c r="G150" s="222">
        <f>+'[1]Calc Sheet 19_20'!I1781</f>
        <v>2620</v>
      </c>
      <c r="H150" s="149">
        <f t="shared" si="12"/>
        <v>0.10548523206751055</v>
      </c>
      <c r="I150" s="50">
        <f t="shared" si="10"/>
        <v>393</v>
      </c>
      <c r="J150" s="263">
        <f t="shared" si="11"/>
        <v>3013</v>
      </c>
      <c r="K150" s="253" t="s">
        <v>38</v>
      </c>
      <c r="M150" s="254">
        <f>+$J150*(1+'[1]Unit tariffs'!$F$2)</f>
        <v>3229.9360000000001</v>
      </c>
      <c r="N150" s="306">
        <f>+$M150*(1+'[1]Unit tariffs'!$F$2)</f>
        <v>3462.4913920000004</v>
      </c>
    </row>
    <row r="151" spans="1:14" ht="30.75" x14ac:dyDescent="0.25">
      <c r="A151" s="10"/>
      <c r="B151" s="11" t="s">
        <v>53</v>
      </c>
      <c r="C151" s="12"/>
      <c r="D151" s="46">
        <f>+'[1]Calc Sheet 19_20'!H1812</f>
        <v>2500</v>
      </c>
      <c r="E151" s="56">
        <v>1295</v>
      </c>
      <c r="F151" s="148">
        <f>+'[1]Calc Sheet 19_20'!H1812</f>
        <v>2500</v>
      </c>
      <c r="G151" s="222">
        <f>+'[1]Calc Sheet 19_20'!I1812</f>
        <v>2760</v>
      </c>
      <c r="H151" s="49">
        <f t="shared" si="12"/>
        <v>0.104</v>
      </c>
      <c r="I151" s="50">
        <f t="shared" si="10"/>
        <v>414</v>
      </c>
      <c r="J151" s="263">
        <f t="shared" si="11"/>
        <v>3174</v>
      </c>
      <c r="K151" s="253" t="s">
        <v>38</v>
      </c>
      <c r="M151" s="254">
        <f>+$J151*(1+'[1]Unit tariffs'!$F$2)</f>
        <v>3402.5280000000002</v>
      </c>
      <c r="N151" s="306">
        <f>+$M151*(1+'[1]Unit tariffs'!$F$2)</f>
        <v>3647.5100160000006</v>
      </c>
    </row>
    <row r="152" spans="1:14" ht="30.75" x14ac:dyDescent="0.25">
      <c r="A152" s="10"/>
      <c r="B152" s="11" t="s">
        <v>54</v>
      </c>
      <c r="C152" s="12"/>
      <c r="D152" s="46">
        <f>'[1]Calc Sheet 19_20'!H1844</f>
        <v>3900</v>
      </c>
      <c r="E152" s="47">
        <v>3210</v>
      </c>
      <c r="F152" s="148">
        <f>'[1]Calc Sheet 19_20'!H1844</f>
        <v>3900</v>
      </c>
      <c r="G152" s="222">
        <f>'[1]Calc Sheet 19_20'!I1844</f>
        <v>4610</v>
      </c>
      <c r="H152" s="49">
        <f t="shared" si="12"/>
        <v>0.18205128205128204</v>
      </c>
      <c r="I152" s="50">
        <f t="shared" si="10"/>
        <v>691.5</v>
      </c>
      <c r="J152" s="263">
        <f t="shared" si="11"/>
        <v>5301.5</v>
      </c>
      <c r="K152" s="253" t="s">
        <v>38</v>
      </c>
      <c r="M152" s="254">
        <f>+$J152*(1+'[1]Unit tariffs'!$F$2)</f>
        <v>5683.2080000000005</v>
      </c>
      <c r="N152" s="306">
        <f>+$M152*(1+'[1]Unit tariffs'!$F$2)</f>
        <v>6092.3989760000013</v>
      </c>
    </row>
    <row r="153" spans="1:14" ht="30.75" x14ac:dyDescent="0.25">
      <c r="A153" s="10"/>
      <c r="B153" s="11" t="s">
        <v>55</v>
      </c>
      <c r="C153" s="12"/>
      <c r="D153" s="46">
        <f>+'[1]Calc Sheet 19_20'!H1876</f>
        <v>9990</v>
      </c>
      <c r="E153" s="47">
        <v>9025</v>
      </c>
      <c r="F153" s="148">
        <f>+'[1]Calc Sheet 19_20'!H1876</f>
        <v>9990</v>
      </c>
      <c r="G153" s="222">
        <f>+'[1]Calc Sheet 19_20'!I1876</f>
        <v>11320</v>
      </c>
      <c r="H153" s="49">
        <f t="shared" si="12"/>
        <v>0.13313313313313313</v>
      </c>
      <c r="I153" s="50">
        <f t="shared" si="10"/>
        <v>1698</v>
      </c>
      <c r="J153" s="263">
        <f t="shared" si="11"/>
        <v>13018</v>
      </c>
      <c r="K153" s="253" t="s">
        <v>38</v>
      </c>
      <c r="M153" s="254">
        <f>+$J153*(1+'[1]Unit tariffs'!$F$2)</f>
        <v>13955.296</v>
      </c>
      <c r="N153" s="306">
        <f>+$M153*(1+'[1]Unit tariffs'!$F$2)</f>
        <v>14960.077312000001</v>
      </c>
    </row>
    <row r="154" spans="1:14" ht="30.75" x14ac:dyDescent="0.25">
      <c r="A154" s="10"/>
      <c r="B154" s="11" t="s">
        <v>56</v>
      </c>
      <c r="C154" s="12"/>
      <c r="D154" s="46">
        <f>+'[1]Calc Sheet 19_20'!H1593</f>
        <v>6410</v>
      </c>
      <c r="E154" s="47">
        <v>5990</v>
      </c>
      <c r="F154" s="148">
        <f>+'[1]Calc Sheet 19_20'!H1928</f>
        <v>9680</v>
      </c>
      <c r="G154" s="222">
        <f>+'[1]Calc Sheet 19_20'!I1928</f>
        <v>11460</v>
      </c>
      <c r="H154" s="49">
        <f t="shared" si="12"/>
        <v>0.18388429752066116</v>
      </c>
      <c r="I154" s="50">
        <f t="shared" si="10"/>
        <v>1719</v>
      </c>
      <c r="J154" s="263">
        <f t="shared" si="11"/>
        <v>13179</v>
      </c>
      <c r="K154" s="253" t="s">
        <v>38</v>
      </c>
      <c r="M154" s="254">
        <f>+$J154*(1+'[1]Unit tariffs'!$F$2)</f>
        <v>14127.888000000001</v>
      </c>
      <c r="N154" s="306">
        <f>+$M154*(1+'[1]Unit tariffs'!$F$2)</f>
        <v>15145.095936000002</v>
      </c>
    </row>
    <row r="155" spans="1:14" ht="33" customHeight="1" x14ac:dyDescent="0.25">
      <c r="A155" s="10"/>
      <c r="B155" s="11" t="s">
        <v>57</v>
      </c>
      <c r="C155" s="12"/>
      <c r="D155" s="46">
        <v>0</v>
      </c>
      <c r="E155" s="47"/>
      <c r="F155" s="148">
        <f>+'[1]Calc Sheet 19_20'!H1945</f>
        <v>11400</v>
      </c>
      <c r="G155" s="222">
        <f>+'[1]Calc Sheet 19_20'!I1945</f>
        <v>12300</v>
      </c>
      <c r="H155" s="49">
        <f t="shared" si="12"/>
        <v>7.8947368421052627E-2</v>
      </c>
      <c r="I155" s="50">
        <f t="shared" si="10"/>
        <v>1845</v>
      </c>
      <c r="J155" s="263">
        <f t="shared" si="11"/>
        <v>14145</v>
      </c>
      <c r="K155" s="253" t="s">
        <v>38</v>
      </c>
      <c r="M155" s="254">
        <f>+$J155*(1+'[1]Unit tariffs'!$F$2)</f>
        <v>15163.44</v>
      </c>
      <c r="N155" s="306">
        <f>+$M155*(1+'[1]Unit tariffs'!$F$2)</f>
        <v>16255.207680000001</v>
      </c>
    </row>
    <row r="156" spans="1:14" ht="30.75" x14ac:dyDescent="0.25">
      <c r="A156" s="10"/>
      <c r="B156" s="11" t="s">
        <v>58</v>
      </c>
      <c r="C156" s="12"/>
      <c r="D156" s="46">
        <f>+'[1]Calc Sheet 19_20'!H2000</f>
        <v>18240</v>
      </c>
      <c r="E156" s="56">
        <v>16065</v>
      </c>
      <c r="F156" s="148">
        <f>+'[1]Calc Sheet 19_20'!H2000</f>
        <v>18240</v>
      </c>
      <c r="G156" s="222">
        <f>+'[1]Calc Sheet 19_20'!I2000</f>
        <v>20720</v>
      </c>
      <c r="H156" s="49">
        <f t="shared" si="12"/>
        <v>0.13596491228070176</v>
      </c>
      <c r="I156" s="50">
        <f t="shared" si="10"/>
        <v>3108</v>
      </c>
      <c r="J156" s="263">
        <f t="shared" si="11"/>
        <v>23828</v>
      </c>
      <c r="K156" s="253" t="s">
        <v>38</v>
      </c>
      <c r="M156" s="254">
        <f>+$J156*(1+'[1]Unit tariffs'!$F$2)</f>
        <v>25543.616000000002</v>
      </c>
      <c r="N156" s="306">
        <f>+$M156*(1+'[1]Unit tariffs'!$F$2)</f>
        <v>27382.756352000004</v>
      </c>
    </row>
    <row r="157" spans="1:14" ht="33" customHeight="1" x14ac:dyDescent="0.25">
      <c r="A157" s="10"/>
      <c r="B157" s="11" t="s">
        <v>59</v>
      </c>
      <c r="C157" s="12"/>
      <c r="D157" s="46">
        <v>15894.94</v>
      </c>
      <c r="E157" s="47"/>
      <c r="F157" s="148">
        <f>+'[1]Calc Sheet 19_20'!H2017</f>
        <v>39000</v>
      </c>
      <c r="G157" s="222">
        <f>+'[1]Calc Sheet 19_20'!I2017</f>
        <v>41100</v>
      </c>
      <c r="H157" s="49">
        <f t="shared" si="12"/>
        <v>5.3846153846153849E-2</v>
      </c>
      <c r="I157" s="50">
        <f t="shared" si="10"/>
        <v>6165</v>
      </c>
      <c r="J157" s="263">
        <f t="shared" si="11"/>
        <v>47265</v>
      </c>
      <c r="K157" s="253" t="s">
        <v>38</v>
      </c>
      <c r="M157" s="254">
        <f>+$J157*(1+'[1]Unit tariffs'!$F$2)</f>
        <v>50668.08</v>
      </c>
      <c r="N157" s="306">
        <f>+$M157*(1+'[1]Unit tariffs'!$F$2)</f>
        <v>54316.181760000007</v>
      </c>
    </row>
    <row r="158" spans="1:14" x14ac:dyDescent="0.25">
      <c r="A158" s="10"/>
      <c r="B158" s="11" t="s">
        <v>60</v>
      </c>
      <c r="C158" s="12"/>
      <c r="D158" s="46">
        <f>+'[1]Calc Sheet 19_20'!H2071</f>
        <v>25530</v>
      </c>
      <c r="E158" s="56">
        <v>20260</v>
      </c>
      <c r="F158" s="148">
        <f>+'[1]Calc Sheet 19_20'!H2071</f>
        <v>25530</v>
      </c>
      <c r="G158" s="222">
        <f>+'[1]Calc Sheet 19_20'!I2071</f>
        <v>30130</v>
      </c>
      <c r="H158" s="49">
        <f t="shared" si="12"/>
        <v>0.18018018018018017</v>
      </c>
      <c r="I158" s="50">
        <f t="shared" si="10"/>
        <v>4519.5</v>
      </c>
      <c r="J158" s="263">
        <f t="shared" si="11"/>
        <v>34649.5</v>
      </c>
      <c r="K158" s="253" t="s">
        <v>38</v>
      </c>
      <c r="M158" s="254">
        <f>+$J158*(1+'[1]Unit tariffs'!$F$2)</f>
        <v>37144.264000000003</v>
      </c>
      <c r="N158" s="306">
        <f>+$M158*(1+'[1]Unit tariffs'!$F$2)</f>
        <v>39818.651008000008</v>
      </c>
    </row>
    <row r="159" spans="1:14" ht="23.25" customHeight="1" x14ac:dyDescent="0.25">
      <c r="A159" s="10"/>
      <c r="B159" s="11" t="s">
        <v>61</v>
      </c>
      <c r="C159" s="12"/>
      <c r="D159" s="46">
        <v>0</v>
      </c>
      <c r="E159" s="47"/>
      <c r="F159" s="148">
        <f>+'[1]Calc Sheet 19_20'!H2088</f>
        <v>90000</v>
      </c>
      <c r="G159" s="222">
        <f>+'[1]Calc Sheet 19_20'!I2088</f>
        <v>100000</v>
      </c>
      <c r="H159" s="49">
        <f t="shared" si="12"/>
        <v>0.1111111111111111</v>
      </c>
      <c r="I159" s="50">
        <f t="shared" si="10"/>
        <v>15000</v>
      </c>
      <c r="J159" s="263">
        <f t="shared" si="11"/>
        <v>115000</v>
      </c>
      <c r="K159" s="253" t="s">
        <v>38</v>
      </c>
      <c r="M159" s="254">
        <f>+$J159*(1+'[1]Unit tariffs'!$F$2)</f>
        <v>123280.00000000001</v>
      </c>
      <c r="N159" s="306">
        <f>+$M159*(1+'[1]Unit tariffs'!$F$2)</f>
        <v>132156.16000000003</v>
      </c>
    </row>
    <row r="160" spans="1:14" ht="23.25" customHeight="1" x14ac:dyDescent="0.25">
      <c r="A160" s="10"/>
      <c r="B160" s="11" t="s">
        <v>62</v>
      </c>
      <c r="C160" s="12"/>
      <c r="D160" s="46">
        <v>0</v>
      </c>
      <c r="E160" s="47"/>
      <c r="F160" s="148">
        <f>+'[1]Calc Sheet 19_20'!H2104</f>
        <v>150000</v>
      </c>
      <c r="G160" s="222">
        <f>+'[1]Calc Sheet 19_20'!I2104</f>
        <v>170000</v>
      </c>
      <c r="H160" s="49">
        <f t="shared" si="12"/>
        <v>0.13333333333333333</v>
      </c>
      <c r="I160" s="50">
        <f t="shared" si="10"/>
        <v>25500</v>
      </c>
      <c r="J160" s="263">
        <f t="shared" si="11"/>
        <v>195500</v>
      </c>
      <c r="K160" s="253" t="s">
        <v>38</v>
      </c>
      <c r="M160" s="254">
        <f>+$J160*(1+'[1]Unit tariffs'!$F$2)</f>
        <v>209576</v>
      </c>
      <c r="N160" s="306">
        <f>+$M160*(1+'[1]Unit tariffs'!$F$2)</f>
        <v>224665.47200000001</v>
      </c>
    </row>
    <row r="161" spans="1:14" x14ac:dyDescent="0.25">
      <c r="A161" s="10"/>
      <c r="B161" s="11" t="s">
        <v>63</v>
      </c>
      <c r="C161" s="12"/>
      <c r="D161" s="122">
        <v>954.07</v>
      </c>
      <c r="E161" s="47"/>
      <c r="F161" s="148">
        <f>+'[1]Calc Sheet 19_20'!H2135</f>
        <v>1740</v>
      </c>
      <c r="G161" s="222">
        <f>+'[1]Calc Sheet 19_20'!I2135</f>
        <v>1890</v>
      </c>
      <c r="H161" s="49">
        <f t="shared" si="12"/>
        <v>8.6206896551724144E-2</v>
      </c>
      <c r="I161" s="50">
        <f t="shared" si="10"/>
        <v>283.5</v>
      </c>
      <c r="J161" s="263">
        <f t="shared" si="11"/>
        <v>2173.5</v>
      </c>
      <c r="K161" s="253" t="s">
        <v>38</v>
      </c>
      <c r="M161" s="254">
        <f>+$J161*(1+'[1]Unit tariffs'!$F$2)</f>
        <v>2329.9920000000002</v>
      </c>
      <c r="N161" s="306">
        <f>+$M161*(1+'[1]Unit tariffs'!$F$2)</f>
        <v>2497.7514240000005</v>
      </c>
    </row>
    <row r="162" spans="1:14" ht="20.25" customHeight="1" x14ac:dyDescent="0.25">
      <c r="A162" s="10"/>
      <c r="B162" s="54" t="s">
        <v>64</v>
      </c>
      <c r="C162" s="12"/>
      <c r="D162" s="46"/>
      <c r="E162" s="47"/>
      <c r="F162" s="84"/>
      <c r="G162" s="177"/>
      <c r="H162" s="149"/>
      <c r="I162" s="150"/>
      <c r="J162" s="159"/>
      <c r="K162" s="253" t="s">
        <v>38</v>
      </c>
      <c r="M162" s="257"/>
      <c r="N162" s="307"/>
    </row>
    <row r="163" spans="1:14" ht="21" customHeight="1" x14ac:dyDescent="0.25">
      <c r="A163" s="30"/>
      <c r="B163" s="151" t="s">
        <v>65</v>
      </c>
      <c r="C163" s="152"/>
      <c r="D163" s="33"/>
      <c r="E163" s="34"/>
      <c r="F163" s="35"/>
      <c r="G163" s="70"/>
      <c r="H163" s="36"/>
      <c r="I163" s="37"/>
      <c r="J163" s="153"/>
      <c r="K163" s="244"/>
      <c r="M163" s="245"/>
      <c r="N163" s="302"/>
    </row>
    <row r="164" spans="1:14" ht="72.75" customHeight="1" x14ac:dyDescent="0.25">
      <c r="A164" s="10"/>
      <c r="B164" s="154" t="s">
        <v>66</v>
      </c>
      <c r="C164" s="155"/>
      <c r="D164" s="156" t="s">
        <v>67</v>
      </c>
      <c r="E164" s="157"/>
      <c r="F164" s="158" t="s">
        <v>68</v>
      </c>
      <c r="G164" s="238" t="s">
        <v>69</v>
      </c>
      <c r="H164" s="49">
        <v>0</v>
      </c>
      <c r="I164" s="60"/>
      <c r="J164" s="159"/>
      <c r="K164" s="253" t="s">
        <v>38</v>
      </c>
      <c r="M164" s="257"/>
      <c r="N164" s="307"/>
    </row>
    <row r="165" spans="1:14" ht="67.5" customHeight="1" x14ac:dyDescent="0.25">
      <c r="A165" s="10"/>
      <c r="B165" s="160" t="s">
        <v>70</v>
      </c>
      <c r="C165" s="155"/>
      <c r="D165" s="156" t="s">
        <v>67</v>
      </c>
      <c r="E165" s="157"/>
      <c r="F165" s="161" t="s">
        <v>68</v>
      </c>
      <c r="G165" s="238" t="s">
        <v>68</v>
      </c>
      <c r="H165" s="49">
        <v>0</v>
      </c>
      <c r="I165" s="60"/>
      <c r="J165" s="159"/>
      <c r="K165" s="253" t="s">
        <v>38</v>
      </c>
      <c r="M165" s="257"/>
      <c r="N165" s="307"/>
    </row>
    <row r="166" spans="1:14" ht="84.75" customHeight="1" x14ac:dyDescent="0.25">
      <c r="A166" s="10"/>
      <c r="B166" s="162" t="s">
        <v>71</v>
      </c>
      <c r="C166" s="155"/>
      <c r="D166" s="163" t="s">
        <v>72</v>
      </c>
      <c r="E166" s="164"/>
      <c r="F166" s="161" t="s">
        <v>73</v>
      </c>
      <c r="G166" s="238" t="s">
        <v>73</v>
      </c>
      <c r="H166" s="49">
        <v>0</v>
      </c>
      <c r="I166" s="60"/>
      <c r="J166" s="159"/>
      <c r="K166" s="253" t="s">
        <v>38</v>
      </c>
      <c r="M166" s="257"/>
      <c r="N166" s="307"/>
    </row>
    <row r="167" spans="1:14" ht="78.75" customHeight="1" x14ac:dyDescent="0.25">
      <c r="A167" s="10"/>
      <c r="B167" s="162" t="s">
        <v>74</v>
      </c>
      <c r="C167" s="155"/>
      <c r="D167" s="163" t="s">
        <v>75</v>
      </c>
      <c r="E167" s="164"/>
      <c r="F167" s="161" t="s">
        <v>76</v>
      </c>
      <c r="G167" s="238" t="s">
        <v>76</v>
      </c>
      <c r="H167" s="49">
        <v>0</v>
      </c>
      <c r="I167" s="60"/>
      <c r="J167" s="159"/>
      <c r="K167" s="253" t="s">
        <v>38</v>
      </c>
      <c r="M167" s="257"/>
      <c r="N167" s="307"/>
    </row>
    <row r="168" spans="1:14" ht="83.25" customHeight="1" x14ac:dyDescent="0.25">
      <c r="A168" s="10"/>
      <c r="B168" s="162" t="s">
        <v>77</v>
      </c>
      <c r="C168" s="155"/>
      <c r="D168" s="163" t="s">
        <v>76</v>
      </c>
      <c r="E168" s="164"/>
      <c r="F168" s="161" t="s">
        <v>78</v>
      </c>
      <c r="G168" s="238" t="s">
        <v>78</v>
      </c>
      <c r="H168" s="165">
        <v>0</v>
      </c>
      <c r="I168" s="60"/>
      <c r="J168" s="159"/>
      <c r="K168" s="253" t="s">
        <v>38</v>
      </c>
      <c r="M168" s="257"/>
      <c r="N168" s="307"/>
    </row>
    <row r="169" spans="1:14" ht="28.15" customHeight="1" x14ac:dyDescent="0.2">
      <c r="A169" s="10"/>
      <c r="B169" s="564" t="s">
        <v>79</v>
      </c>
      <c r="C169" s="565"/>
      <c r="D169" s="565"/>
      <c r="E169" s="565"/>
      <c r="F169" s="565"/>
      <c r="G169" s="565"/>
      <c r="H169" s="565"/>
      <c r="I169" s="565"/>
      <c r="J169" s="566"/>
      <c r="K169" s="253"/>
      <c r="M169" s="257"/>
      <c r="N169" s="307"/>
    </row>
    <row r="170" spans="1:14" ht="16.5" thickBot="1" x14ac:dyDescent="0.3">
      <c r="A170" s="123"/>
      <c r="B170" s="166"/>
      <c r="C170" s="167"/>
      <c r="D170" s="168"/>
      <c r="E170" s="169"/>
      <c r="F170" s="170"/>
      <c r="G170" s="239"/>
      <c r="H170" s="146"/>
      <c r="I170" s="147"/>
      <c r="J170" s="171"/>
      <c r="K170" s="285"/>
      <c r="M170" s="286"/>
      <c r="N170" s="318"/>
    </row>
    <row r="171" spans="1:14" ht="19.5" customHeight="1" x14ac:dyDescent="0.25">
      <c r="A171" s="1"/>
      <c r="B171" s="2" t="s">
        <v>80</v>
      </c>
      <c r="C171" s="3"/>
      <c r="D171" s="100" t="s">
        <v>3</v>
      </c>
      <c r="E171" s="5"/>
      <c r="F171" s="101" t="s">
        <v>3</v>
      </c>
      <c r="G171" s="229" t="s">
        <v>3</v>
      </c>
      <c r="H171" s="102" t="s">
        <v>4</v>
      </c>
      <c r="I171" s="17" t="s">
        <v>5</v>
      </c>
      <c r="J171" s="229" t="s">
        <v>6</v>
      </c>
      <c r="K171" s="271" t="s">
        <v>7</v>
      </c>
      <c r="M171" s="272" t="s">
        <v>6</v>
      </c>
      <c r="N171" s="312" t="s">
        <v>6</v>
      </c>
    </row>
    <row r="172" spans="1:14" x14ac:dyDescent="0.25">
      <c r="A172" s="10"/>
      <c r="B172" s="43"/>
      <c r="C172" s="19"/>
      <c r="D172" s="13" t="s">
        <v>31</v>
      </c>
      <c r="E172" s="14"/>
      <c r="F172" s="15" t="s">
        <v>31</v>
      </c>
      <c r="G172" s="220" t="s">
        <v>31</v>
      </c>
      <c r="H172" s="16" t="s">
        <v>10</v>
      </c>
      <c r="I172" s="20">
        <f>+'[1]Unit tariffs'!F$3</f>
        <v>0.15</v>
      </c>
      <c r="J172" s="220" t="s">
        <v>11</v>
      </c>
      <c r="K172" s="246" t="s">
        <v>12</v>
      </c>
      <c r="M172" s="247" t="s">
        <v>11</v>
      </c>
      <c r="N172" s="303" t="s">
        <v>11</v>
      </c>
    </row>
    <row r="173" spans="1:14" x14ac:dyDescent="0.25">
      <c r="A173" s="10"/>
      <c r="B173" s="43" t="s">
        <v>47</v>
      </c>
      <c r="C173" s="19"/>
      <c r="D173" s="13" t="str">
        <f>D$5</f>
        <v>2016/2017</v>
      </c>
      <c r="E173" s="14"/>
      <c r="F173" s="21" t="str">
        <f>'[1]Calc Sheet 19_20'!$H$11</f>
        <v>2018/2019</v>
      </c>
      <c r="G173" s="220" t="str">
        <f>'[1]Calc Sheet 19_20'!$I$11</f>
        <v>2019/2020</v>
      </c>
      <c r="H173" s="16" t="str">
        <f>G173</f>
        <v>2019/2020</v>
      </c>
      <c r="I173" s="17" t="str">
        <f>G173</f>
        <v>2019/2020</v>
      </c>
      <c r="J173" s="220" t="str">
        <f>I173</f>
        <v>2019/2020</v>
      </c>
      <c r="K173" s="246" t="s">
        <v>15</v>
      </c>
      <c r="M173" s="247" t="s">
        <v>16</v>
      </c>
      <c r="N173" s="303" t="s">
        <v>17</v>
      </c>
    </row>
    <row r="174" spans="1:14" ht="16.5" thickBot="1" x14ac:dyDescent="0.3">
      <c r="A174" s="22"/>
      <c r="B174" s="23"/>
      <c r="C174" s="24"/>
      <c r="D174" s="25" t="s">
        <v>19</v>
      </c>
      <c r="E174" s="26"/>
      <c r="F174" s="27" t="s">
        <v>19</v>
      </c>
      <c r="G174" s="221" t="s">
        <v>19</v>
      </c>
      <c r="H174" s="28"/>
      <c r="I174" s="29"/>
      <c r="J174" s="221"/>
      <c r="K174" s="248"/>
      <c r="M174" s="249"/>
      <c r="N174" s="304"/>
    </row>
    <row r="175" spans="1:14" ht="16.5" thickTop="1" x14ac:dyDescent="0.25">
      <c r="A175" s="30"/>
      <c r="B175" s="69"/>
      <c r="C175" s="152"/>
      <c r="D175" s="172"/>
      <c r="E175" s="173"/>
      <c r="F175" s="174"/>
      <c r="G175" s="240"/>
      <c r="H175" s="175"/>
      <c r="I175" s="176"/>
      <c r="J175" s="287"/>
      <c r="K175" s="288"/>
      <c r="M175" s="289"/>
      <c r="N175" s="319"/>
    </row>
    <row r="176" spans="1:14" ht="30" x14ac:dyDescent="0.25">
      <c r="A176" s="10"/>
      <c r="B176" s="162" t="s">
        <v>81</v>
      </c>
      <c r="C176" s="177"/>
      <c r="D176" s="178">
        <v>82.004999999999995</v>
      </c>
      <c r="E176" s="179"/>
      <c r="F176" s="180">
        <v>93.186873780000013</v>
      </c>
      <c r="G176" s="241">
        <f>+F176*(1+'[1]Unit tariffs'!$F$2)</f>
        <v>99.896328692160026</v>
      </c>
      <c r="H176" s="49">
        <f>(G176-F176)/F176</f>
        <v>7.2000000000000119E-2</v>
      </c>
      <c r="I176" s="50">
        <f>G176*I$4</f>
        <v>14.984449303824004</v>
      </c>
      <c r="J176" s="263">
        <f>G176+I176</f>
        <v>114.88077799598403</v>
      </c>
      <c r="K176" s="253" t="s">
        <v>38</v>
      </c>
      <c r="M176" s="254">
        <f>+$J176*(1+'[1]Unit tariffs'!$F$2)</f>
        <v>123.15219401169489</v>
      </c>
      <c r="N176" s="306">
        <f>+$M176*(1+'[1]Unit tariffs'!$F$2)</f>
        <v>132.01915198053692</v>
      </c>
    </row>
    <row r="177" spans="1:14" x14ac:dyDescent="0.25">
      <c r="A177" s="10"/>
      <c r="B177" s="42" t="s">
        <v>82</v>
      </c>
      <c r="C177" s="142"/>
      <c r="D177" s="178">
        <v>63.9</v>
      </c>
      <c r="E177" s="179"/>
      <c r="F177" s="180">
        <v>72.613148400000014</v>
      </c>
      <c r="G177" s="241">
        <f>+F177*(1+'[1]Unit tariffs'!$F$2)</f>
        <v>77.841295084800024</v>
      </c>
      <c r="H177" s="49">
        <f>(G177-F177)/F177</f>
        <v>7.2000000000000119E-2</v>
      </c>
      <c r="I177" s="50">
        <f>G177*I$4</f>
        <v>11.676194262720003</v>
      </c>
      <c r="J177" s="263">
        <f>G177+I177</f>
        <v>89.517489347520026</v>
      </c>
      <c r="K177" s="253" t="s">
        <v>38</v>
      </c>
      <c r="M177" s="254">
        <f>+$J177*(1+'[1]Unit tariffs'!$F$2)</f>
        <v>95.962748580541472</v>
      </c>
      <c r="N177" s="306">
        <f>+$M177*(1+'[1]Unit tariffs'!$F$2)</f>
        <v>102.87206647834046</v>
      </c>
    </row>
    <row r="178" spans="1:14" x14ac:dyDescent="0.2">
      <c r="A178" s="10"/>
      <c r="B178" s="42"/>
      <c r="C178" s="181"/>
      <c r="D178" s="182"/>
      <c r="E178" s="183"/>
      <c r="F178" s="184"/>
      <c r="G178" s="242"/>
      <c r="H178" s="185"/>
      <c r="I178" s="186"/>
      <c r="J178" s="290"/>
      <c r="K178" s="187"/>
      <c r="M178" s="291"/>
      <c r="N178" s="320"/>
    </row>
    <row r="179" spans="1:14" x14ac:dyDescent="0.2">
      <c r="A179" s="10"/>
      <c r="B179" s="42" t="s">
        <v>83</v>
      </c>
      <c r="C179" s="181"/>
      <c r="D179" s="182"/>
      <c r="E179" s="183"/>
      <c r="F179" s="184"/>
      <c r="G179" s="242"/>
      <c r="H179" s="185"/>
      <c r="I179" s="186"/>
      <c r="J179" s="290"/>
      <c r="K179" s="187"/>
      <c r="M179" s="291"/>
      <c r="N179" s="320"/>
    </row>
    <row r="180" spans="1:14" x14ac:dyDescent="0.25">
      <c r="A180" s="10"/>
      <c r="B180" s="42" t="s">
        <v>84</v>
      </c>
      <c r="C180" s="181"/>
      <c r="D180" s="182">
        <v>170.13374999999999</v>
      </c>
      <c r="E180" s="183"/>
      <c r="F180" s="180">
        <v>193.33250761500003</v>
      </c>
      <c r="G180" s="241">
        <f>+F180*(1+'[1]Unit tariffs'!$F$2)</f>
        <v>207.25244816328004</v>
      </c>
      <c r="H180" s="49">
        <f>(G180-F180)/F180</f>
        <v>7.200000000000005E-2</v>
      </c>
      <c r="I180" s="50">
        <f>G180*I$4</f>
        <v>31.087867224492005</v>
      </c>
      <c r="J180" s="263">
        <f>G180+I180</f>
        <v>238.34031538777205</v>
      </c>
      <c r="K180" s="253" t="s">
        <v>38</v>
      </c>
      <c r="M180" s="254">
        <f>+$J180*(1+'[1]Unit tariffs'!$F$2)</f>
        <v>255.50081809569164</v>
      </c>
      <c r="N180" s="306">
        <f>+$M180*(1+'[1]Unit tariffs'!$F$2)</f>
        <v>273.89687699858143</v>
      </c>
    </row>
    <row r="181" spans="1:14" ht="21.75" customHeight="1" x14ac:dyDescent="0.25">
      <c r="A181" s="188" t="s">
        <v>85</v>
      </c>
      <c r="B181" s="189"/>
      <c r="C181" s="181"/>
      <c r="D181" s="182"/>
      <c r="E181" s="183"/>
      <c r="F181" s="184"/>
      <c r="G181" s="242"/>
      <c r="H181" s="185"/>
      <c r="I181" s="190"/>
      <c r="J181" s="292"/>
      <c r="K181" s="187"/>
      <c r="M181" s="293"/>
      <c r="N181" s="321"/>
    </row>
    <row r="182" spans="1:14" x14ac:dyDescent="0.25">
      <c r="A182" s="10"/>
      <c r="B182" s="42" t="s">
        <v>86</v>
      </c>
      <c r="C182" s="181"/>
      <c r="D182" s="178">
        <v>63.768319353000003</v>
      </c>
      <c r="E182" s="179"/>
      <c r="F182" s="180">
        <v>72.46351230669768</v>
      </c>
      <c r="G182" s="241">
        <f>+F182*(1+'[1]Unit tariffs'!$F$2)</f>
        <v>77.680885192779911</v>
      </c>
      <c r="H182" s="49">
        <f>(G182-F182)/F182</f>
        <v>7.1999999999999967E-2</v>
      </c>
      <c r="I182" s="50">
        <f>G182*I$4</f>
        <v>11.652132778916986</v>
      </c>
      <c r="J182" s="263">
        <f>G182+I182</f>
        <v>89.333017971696904</v>
      </c>
      <c r="K182" s="253" t="s">
        <v>38</v>
      </c>
      <c r="M182" s="254">
        <f>+$J182*(1+'[1]Unit tariffs'!$F$2)</f>
        <v>95.764995265659081</v>
      </c>
      <c r="N182" s="306">
        <f>+$M182*(1+'[1]Unit tariffs'!$F$2)</f>
        <v>102.66007492478654</v>
      </c>
    </row>
    <row r="183" spans="1:14" x14ac:dyDescent="0.25">
      <c r="A183" s="188" t="s">
        <v>87</v>
      </c>
      <c r="B183" s="43"/>
      <c r="C183" s="181"/>
      <c r="D183" s="182"/>
      <c r="E183" s="183"/>
      <c r="F183" s="184"/>
      <c r="G183" s="242"/>
      <c r="H183" s="185"/>
      <c r="I183" s="191"/>
      <c r="J183" s="294"/>
      <c r="K183" s="187"/>
      <c r="M183" s="295"/>
      <c r="N183" s="322"/>
    </row>
    <row r="184" spans="1:14" x14ac:dyDescent="0.25">
      <c r="A184" s="10"/>
      <c r="B184" s="42" t="s">
        <v>88</v>
      </c>
      <c r="C184" s="181"/>
      <c r="D184" s="178">
        <v>379.45599614999998</v>
      </c>
      <c r="E184" s="179"/>
      <c r="F184" s="180">
        <v>431.19709796102939</v>
      </c>
      <c r="G184" s="241">
        <f>+F184*(1+'[1]Unit tariffs'!$F$2)</f>
        <v>462.24328901422354</v>
      </c>
      <c r="H184" s="49">
        <f>(G184-F184)/F184</f>
        <v>7.2000000000000078E-2</v>
      </c>
      <c r="I184" s="50">
        <f>G184*I$4</f>
        <v>69.33649335213353</v>
      </c>
      <c r="J184" s="263">
        <f>G184+I184</f>
        <v>531.57978236635711</v>
      </c>
      <c r="K184" s="253" t="s">
        <v>38</v>
      </c>
      <c r="M184" s="254">
        <f>+$J184*(1+'[1]Unit tariffs'!$F$2)</f>
        <v>569.85352669673489</v>
      </c>
      <c r="N184" s="306">
        <f>+$M184*(1+'[1]Unit tariffs'!$F$2)</f>
        <v>610.88298061889986</v>
      </c>
    </row>
    <row r="185" spans="1:14" x14ac:dyDescent="0.2">
      <c r="A185" s="10"/>
      <c r="B185" s="42" t="s">
        <v>89</v>
      </c>
      <c r="C185" s="181"/>
      <c r="D185" s="192">
        <f>+D184*1.33</f>
        <v>504.67647487950001</v>
      </c>
      <c r="E185" s="193"/>
      <c r="F185" s="194">
        <v>0</v>
      </c>
      <c r="G185" s="241" t="s">
        <v>90</v>
      </c>
      <c r="H185" s="195"/>
      <c r="I185" s="50"/>
      <c r="J185" s="296"/>
      <c r="K185" s="187"/>
      <c r="M185" s="254"/>
      <c r="N185" s="306"/>
    </row>
    <row r="186" spans="1:14" x14ac:dyDescent="0.25">
      <c r="A186" s="10"/>
      <c r="B186" s="42" t="s">
        <v>91</v>
      </c>
      <c r="C186" s="181"/>
      <c r="D186" s="196">
        <v>1300.9796274750001</v>
      </c>
      <c r="E186" s="197"/>
      <c r="F186" s="198">
        <v>1478.3760055589814</v>
      </c>
      <c r="G186" s="241">
        <f>+F186*(1+'[1]Unit tariffs'!$F$2)</f>
        <v>1584.8190779592283</v>
      </c>
      <c r="H186" s="49">
        <f>(G186-F186)/F186</f>
        <v>7.2000000000000106E-2</v>
      </c>
      <c r="I186" s="50">
        <f>G186*I$4</f>
        <v>237.72286169388423</v>
      </c>
      <c r="J186" s="263">
        <f>G186+I186</f>
        <v>1822.5419396531124</v>
      </c>
      <c r="K186" s="253" t="s">
        <v>38</v>
      </c>
      <c r="M186" s="254">
        <f>+$J186*(1+'[1]Unit tariffs'!$F$2)</f>
        <v>1953.7649593081367</v>
      </c>
      <c r="N186" s="306">
        <f>+$M186*(1+'[1]Unit tariffs'!$F$2)</f>
        <v>2094.4360363783226</v>
      </c>
    </row>
    <row r="187" spans="1:14" x14ac:dyDescent="0.2">
      <c r="A187" s="10"/>
      <c r="B187" s="42" t="s">
        <v>92</v>
      </c>
      <c r="C187" s="181"/>
      <c r="D187" s="192">
        <f>+D186*1.33</f>
        <v>1730.3029045417502</v>
      </c>
      <c r="E187" s="193"/>
      <c r="F187" s="194">
        <v>0</v>
      </c>
      <c r="G187" s="241" t="s">
        <v>90</v>
      </c>
      <c r="H187" s="195"/>
      <c r="I187" s="50"/>
      <c r="J187" s="296"/>
      <c r="K187" s="187"/>
      <c r="M187" s="254"/>
      <c r="N187" s="306"/>
    </row>
    <row r="188" spans="1:14" x14ac:dyDescent="0.25">
      <c r="A188" s="10"/>
      <c r="B188" s="42" t="s">
        <v>93</v>
      </c>
      <c r="C188" s="181"/>
      <c r="D188" s="196">
        <v>2710.3752538500003</v>
      </c>
      <c r="E188" s="197"/>
      <c r="F188" s="198">
        <v>3079.9511819639715</v>
      </c>
      <c r="G188" s="241">
        <f>+F188*(1+'[1]Unit tariffs'!$F$2)</f>
        <v>3301.7076670653778</v>
      </c>
      <c r="H188" s="49">
        <f>(G188-F188)/F188</f>
        <v>7.2000000000000106E-2</v>
      </c>
      <c r="I188" s="50">
        <f>G188*I$4</f>
        <v>495.25615005980666</v>
      </c>
      <c r="J188" s="263">
        <f>G188+I188</f>
        <v>3796.9638171251845</v>
      </c>
      <c r="K188" s="253" t="s">
        <v>38</v>
      </c>
      <c r="M188" s="254">
        <f>+$J188*(1+'[1]Unit tariffs'!$F$2)</f>
        <v>4070.345211958198</v>
      </c>
      <c r="N188" s="306">
        <f>+$M188*(1+'[1]Unit tariffs'!$F$2)</f>
        <v>4363.4100672191889</v>
      </c>
    </row>
    <row r="189" spans="1:14" x14ac:dyDescent="0.2">
      <c r="A189" s="10"/>
      <c r="B189" s="42" t="s">
        <v>94</v>
      </c>
      <c r="C189" s="181"/>
      <c r="D189" s="192">
        <f>+D188*1.33</f>
        <v>3604.7990876205004</v>
      </c>
      <c r="E189" s="193"/>
      <c r="F189" s="194">
        <v>0</v>
      </c>
      <c r="G189" s="241" t="s">
        <v>90</v>
      </c>
      <c r="H189" s="195"/>
      <c r="I189" s="50"/>
      <c r="J189" s="296"/>
      <c r="K189" s="187"/>
      <c r="M189" s="254"/>
      <c r="N189" s="306"/>
    </row>
    <row r="190" spans="1:14" x14ac:dyDescent="0.2">
      <c r="A190" s="10"/>
      <c r="B190" s="42"/>
      <c r="C190" s="181"/>
      <c r="D190" s="178"/>
      <c r="E190" s="179"/>
      <c r="F190" s="180"/>
      <c r="G190" s="241"/>
      <c r="H190" s="199"/>
      <c r="I190" s="200"/>
      <c r="J190" s="294"/>
      <c r="K190" s="187"/>
      <c r="M190" s="295"/>
      <c r="N190" s="322"/>
    </row>
    <row r="191" spans="1:14" x14ac:dyDescent="0.25">
      <c r="A191" s="201" t="s">
        <v>95</v>
      </c>
      <c r="B191" s="31"/>
      <c r="C191" s="202"/>
      <c r="D191" s="203"/>
      <c r="E191" s="204"/>
      <c r="F191" s="205"/>
      <c r="G191" s="243"/>
      <c r="H191" s="206"/>
      <c r="I191" s="207"/>
      <c r="J191" s="297"/>
      <c r="K191" s="208"/>
      <c r="M191" s="298"/>
      <c r="N191" s="323"/>
    </row>
    <row r="192" spans="1:14" ht="19.5" customHeight="1" x14ac:dyDescent="0.25">
      <c r="A192" s="10"/>
      <c r="B192" s="42" t="s">
        <v>96</v>
      </c>
      <c r="C192" s="181"/>
      <c r="D192" s="182">
        <v>500</v>
      </c>
      <c r="E192" s="183"/>
      <c r="F192" s="184">
        <v>639.6</v>
      </c>
      <c r="G192" s="241">
        <f>+F192*(1+'[1]Unit tariffs'!$F$2)</f>
        <v>685.65120000000002</v>
      </c>
      <c r="H192" s="49">
        <f>(G192-F192)/F192</f>
        <v>7.1999999999999995E-2</v>
      </c>
      <c r="I192" s="50">
        <f>G192*I$4</f>
        <v>102.84768</v>
      </c>
      <c r="J192" s="263">
        <f>G192+I192</f>
        <v>788.49887999999999</v>
      </c>
      <c r="K192" s="253" t="s">
        <v>38</v>
      </c>
      <c r="M192" s="254">
        <f>+$J192*(1+'[1]Unit tariffs'!$F$2)</f>
        <v>845.27079936000007</v>
      </c>
      <c r="N192" s="306">
        <f>+$M192*(1+'[1]Unit tariffs'!$F$2)</f>
        <v>906.13029691392012</v>
      </c>
    </row>
    <row r="193" spans="1:14" x14ac:dyDescent="0.25">
      <c r="A193" s="10"/>
      <c r="B193" s="42" t="s">
        <v>97</v>
      </c>
      <c r="C193" s="181"/>
      <c r="D193" s="182">
        <v>1500</v>
      </c>
      <c r="E193" s="183"/>
      <c r="F193" s="184">
        <v>1705.6000000000001</v>
      </c>
      <c r="G193" s="241">
        <f>+F193*(1+'[1]Unit tariffs'!$F$2)</f>
        <v>1828.4032000000002</v>
      </c>
      <c r="H193" s="49">
        <f t="shared" ref="H193:H195" si="13">(G193-F193)/F193</f>
        <v>7.2000000000000036E-2</v>
      </c>
      <c r="I193" s="50">
        <f t="shared" ref="I193:I195" si="14">G193*I$4</f>
        <v>274.26048000000003</v>
      </c>
      <c r="J193" s="263">
        <f t="shared" ref="J193:J195" si="15">G193+I193</f>
        <v>2102.6636800000001</v>
      </c>
      <c r="K193" s="253" t="s">
        <v>38</v>
      </c>
      <c r="M193" s="254">
        <f>+$J193*(1+'[1]Unit tariffs'!$F$2)</f>
        <v>2254.0554649600003</v>
      </c>
      <c r="N193" s="306">
        <f>+$M193*(1+'[1]Unit tariffs'!$F$2)</f>
        <v>2416.3474584371206</v>
      </c>
    </row>
    <row r="194" spans="1:14" x14ac:dyDescent="0.25">
      <c r="A194" s="10"/>
      <c r="B194" s="42" t="s">
        <v>98</v>
      </c>
      <c r="C194" s="181"/>
      <c r="D194" s="182">
        <v>6600</v>
      </c>
      <c r="E194" s="183"/>
      <c r="F194" s="184">
        <v>7568.6</v>
      </c>
      <c r="G194" s="241">
        <f>+F194*(1+'[1]Unit tariffs'!$F$2)</f>
        <v>8113.5392000000011</v>
      </c>
      <c r="H194" s="49">
        <f t="shared" si="13"/>
        <v>7.2000000000000092E-2</v>
      </c>
      <c r="I194" s="50">
        <f t="shared" si="14"/>
        <v>1217.03088</v>
      </c>
      <c r="J194" s="263">
        <f t="shared" si="15"/>
        <v>9330.5700800000013</v>
      </c>
      <c r="K194" s="253" t="s">
        <v>38</v>
      </c>
      <c r="M194" s="254">
        <f>+$J194*(1+'[1]Unit tariffs'!$F$2)</f>
        <v>10002.371125760003</v>
      </c>
      <c r="N194" s="306">
        <f>+$M194*(1+'[1]Unit tariffs'!$F$2)</f>
        <v>10722.541846814724</v>
      </c>
    </row>
    <row r="195" spans="1:14" x14ac:dyDescent="0.25">
      <c r="A195" s="10"/>
      <c r="B195" s="42" t="s">
        <v>99</v>
      </c>
      <c r="C195" s="181"/>
      <c r="D195" s="182">
        <v>6600</v>
      </c>
      <c r="E195" s="183"/>
      <c r="F195" s="184">
        <v>7568.6</v>
      </c>
      <c r="G195" s="241">
        <f>+F195*(1+'[1]Unit tariffs'!$F$2)</f>
        <v>8113.5392000000011</v>
      </c>
      <c r="H195" s="49">
        <f t="shared" si="13"/>
        <v>7.2000000000000092E-2</v>
      </c>
      <c r="I195" s="50">
        <f t="shared" si="14"/>
        <v>1217.03088</v>
      </c>
      <c r="J195" s="263">
        <f t="shared" si="15"/>
        <v>9330.5700800000013</v>
      </c>
      <c r="K195" s="253" t="s">
        <v>38</v>
      </c>
      <c r="M195" s="254">
        <f>+$J195*(1+'[1]Unit tariffs'!$F$2)</f>
        <v>10002.371125760003</v>
      </c>
      <c r="N195" s="306">
        <f>+$M195*(1+'[1]Unit tariffs'!$F$2)</f>
        <v>10722.541846814724</v>
      </c>
    </row>
    <row r="196" spans="1:14" ht="30" customHeight="1" x14ac:dyDescent="0.25">
      <c r="A196" s="188" t="s">
        <v>100</v>
      </c>
      <c r="B196" s="11"/>
      <c r="C196" s="181"/>
      <c r="D196" s="182"/>
      <c r="E196" s="183"/>
      <c r="F196" s="184"/>
      <c r="G196" s="242"/>
      <c r="H196" s="49"/>
      <c r="I196" s="50"/>
      <c r="J196" s="263"/>
      <c r="K196" s="253"/>
      <c r="M196" s="254"/>
      <c r="N196" s="306"/>
    </row>
    <row r="197" spans="1:14" ht="18" customHeight="1" x14ac:dyDescent="0.25">
      <c r="A197" s="10"/>
      <c r="B197" s="42" t="s">
        <v>101</v>
      </c>
      <c r="C197" s="181"/>
      <c r="D197" s="182">
        <v>2280</v>
      </c>
      <c r="E197" s="183"/>
      <c r="F197" s="184">
        <v>2665</v>
      </c>
      <c r="G197" s="241">
        <f>+F197*(1+'[1]Unit tariffs'!$F$2)</f>
        <v>2856.88</v>
      </c>
      <c r="H197" s="49">
        <f t="shared" ref="H197:H199" si="16">(G197-F197)/F197</f>
        <v>7.2000000000000036E-2</v>
      </c>
      <c r="I197" s="50">
        <f t="shared" ref="I197:I199" si="17">G197*I$4</f>
        <v>428.53199999999998</v>
      </c>
      <c r="J197" s="263">
        <f t="shared" ref="J197:J199" si="18">G197+I197</f>
        <v>3285.4120000000003</v>
      </c>
      <c r="K197" s="253" t="s">
        <v>38</v>
      </c>
      <c r="M197" s="254">
        <f>+$J197*(1+'[1]Unit tariffs'!$F$2)</f>
        <v>3521.9616640000004</v>
      </c>
      <c r="N197" s="306">
        <f>+$M197*(1+'[1]Unit tariffs'!$F$2)</f>
        <v>3775.5429038080006</v>
      </c>
    </row>
    <row r="198" spans="1:14" x14ac:dyDescent="0.25">
      <c r="A198" s="10"/>
      <c r="B198" s="42" t="s">
        <v>102</v>
      </c>
      <c r="C198" s="181"/>
      <c r="D198" s="182">
        <v>11400</v>
      </c>
      <c r="E198" s="183"/>
      <c r="F198" s="184">
        <v>13005.2</v>
      </c>
      <c r="G198" s="241">
        <f>+F198*(1+'[1]Unit tariffs'!$F$2)</f>
        <v>13941.574400000001</v>
      </c>
      <c r="H198" s="49">
        <f t="shared" si="16"/>
        <v>7.2000000000000036E-2</v>
      </c>
      <c r="I198" s="50">
        <f t="shared" si="17"/>
        <v>2091.2361599999999</v>
      </c>
      <c r="J198" s="263">
        <f t="shared" si="18"/>
        <v>16032.810560000002</v>
      </c>
      <c r="K198" s="253" t="s">
        <v>38</v>
      </c>
      <c r="M198" s="254">
        <f>+$J198*(1+'[1]Unit tariffs'!$F$2)</f>
        <v>17187.172920320001</v>
      </c>
      <c r="N198" s="306">
        <f>+$M198*(1+'[1]Unit tariffs'!$F$2)</f>
        <v>18424.649370583043</v>
      </c>
    </row>
    <row r="199" spans="1:14" x14ac:dyDescent="0.25">
      <c r="A199" s="10"/>
      <c r="B199" s="42" t="s">
        <v>103</v>
      </c>
      <c r="C199" s="181"/>
      <c r="D199" s="182">
        <v>57000</v>
      </c>
      <c r="E199" s="183"/>
      <c r="F199" s="184">
        <v>65026</v>
      </c>
      <c r="G199" s="241">
        <f>+F199*(1+'[1]Unit tariffs'!$F$2)</f>
        <v>69707.872000000003</v>
      </c>
      <c r="H199" s="49">
        <f t="shared" si="16"/>
        <v>7.200000000000005E-2</v>
      </c>
      <c r="I199" s="50">
        <f t="shared" si="17"/>
        <v>10456.1808</v>
      </c>
      <c r="J199" s="263">
        <f t="shared" si="18"/>
        <v>80164.052800000005</v>
      </c>
      <c r="K199" s="253" t="s">
        <v>38</v>
      </c>
      <c r="M199" s="254">
        <f>+$J199*(1+'[1]Unit tariffs'!$F$2)</f>
        <v>85935.864601600013</v>
      </c>
      <c r="N199" s="306">
        <f>+$M199*(1+'[1]Unit tariffs'!$F$2)</f>
        <v>92123.246852915225</v>
      </c>
    </row>
    <row r="200" spans="1:14" ht="13.15" customHeight="1" x14ac:dyDescent="0.2">
      <c r="A200" s="567" t="s">
        <v>104</v>
      </c>
      <c r="B200" s="568"/>
      <c r="C200" s="569"/>
      <c r="D200" s="181"/>
      <c r="E200" s="181"/>
      <c r="F200" s="181"/>
      <c r="G200" s="181"/>
      <c r="H200" s="49"/>
      <c r="I200" s="181"/>
      <c r="J200" s="209"/>
      <c r="K200" s="187"/>
      <c r="M200" s="299"/>
      <c r="N200" s="324"/>
    </row>
    <row r="201" spans="1:14" ht="13.15" customHeight="1" x14ac:dyDescent="0.2">
      <c r="A201" s="567" t="s">
        <v>105</v>
      </c>
      <c r="B201" s="568"/>
      <c r="C201" s="569"/>
      <c r="D201" s="181"/>
      <c r="E201" s="181"/>
      <c r="F201" s="181"/>
      <c r="G201" s="181"/>
      <c r="H201" s="185"/>
      <c r="I201" s="181"/>
      <c r="J201" s="209"/>
      <c r="K201" s="187"/>
      <c r="M201" s="299"/>
      <c r="N201" s="324"/>
    </row>
    <row r="202" spans="1:14" x14ac:dyDescent="0.25">
      <c r="A202" s="10"/>
      <c r="B202" s="11"/>
      <c r="C202" s="12"/>
      <c r="D202" s="71"/>
      <c r="E202" s="71"/>
      <c r="F202" s="71"/>
      <c r="G202" s="71"/>
      <c r="H202" s="41"/>
      <c r="I202" s="42"/>
      <c r="J202" s="210"/>
      <c r="K202" s="250"/>
      <c r="M202" s="251"/>
      <c r="N202" s="305"/>
    </row>
    <row r="203" spans="1:14" x14ac:dyDescent="0.25">
      <c r="A203" s="188" t="s">
        <v>106</v>
      </c>
      <c r="B203" s="43"/>
      <c r="C203" s="12"/>
      <c r="D203" s="71"/>
      <c r="E203" s="71"/>
      <c r="F203" s="71"/>
      <c r="G203" s="71"/>
      <c r="H203" s="41"/>
      <c r="I203" s="42"/>
      <c r="J203" s="210"/>
      <c r="K203" s="250"/>
      <c r="M203" s="251"/>
      <c r="N203" s="305"/>
    </row>
    <row r="204" spans="1:14" x14ac:dyDescent="0.25">
      <c r="A204" s="188" t="s">
        <v>107</v>
      </c>
      <c r="B204" s="43"/>
      <c r="C204" s="12"/>
      <c r="D204" s="71"/>
      <c r="E204" s="71"/>
      <c r="F204" s="71"/>
      <c r="G204" s="71"/>
      <c r="H204" s="211"/>
      <c r="I204" s="42"/>
      <c r="J204" s="210"/>
      <c r="K204" s="250"/>
      <c r="M204" s="251"/>
      <c r="N204" s="305"/>
    </row>
    <row r="205" spans="1:14" ht="19.5" customHeight="1" x14ac:dyDescent="0.25">
      <c r="A205" s="188" t="s">
        <v>108</v>
      </c>
      <c r="B205" s="43"/>
      <c r="C205" s="12"/>
      <c r="D205" s="71"/>
      <c r="E205" s="71"/>
      <c r="F205" s="71"/>
      <c r="G205" s="71"/>
      <c r="H205" s="41"/>
      <c r="I205" s="42"/>
      <c r="J205" s="210"/>
      <c r="K205" s="250"/>
      <c r="M205" s="251"/>
      <c r="N205" s="305"/>
    </row>
    <row r="206" spans="1:14" ht="18.75" customHeight="1" x14ac:dyDescent="0.25">
      <c r="A206" s="10" t="s">
        <v>109</v>
      </c>
      <c r="B206" s="11"/>
      <c r="C206" s="12"/>
      <c r="D206" s="71"/>
      <c r="E206" s="71"/>
      <c r="F206" s="71"/>
      <c r="G206" s="71"/>
      <c r="H206" s="41"/>
      <c r="I206" s="42"/>
      <c r="J206" s="210"/>
      <c r="K206" s="250"/>
      <c r="M206" s="251"/>
      <c r="N206" s="305"/>
    </row>
    <row r="207" spans="1:14" x14ac:dyDescent="0.25">
      <c r="A207" s="10"/>
      <c r="B207" s="11"/>
      <c r="C207" s="12"/>
      <c r="D207" s="71"/>
      <c r="E207" s="71"/>
      <c r="F207" s="71"/>
      <c r="G207" s="71"/>
      <c r="H207" s="41"/>
      <c r="I207" s="42"/>
      <c r="J207" s="210"/>
      <c r="K207" s="250"/>
      <c r="M207" s="251"/>
      <c r="N207" s="305"/>
    </row>
    <row r="208" spans="1:14" x14ac:dyDescent="0.25">
      <c r="A208" s="188" t="s">
        <v>110</v>
      </c>
      <c r="B208" s="11"/>
      <c r="C208" s="12"/>
      <c r="D208" s="71"/>
      <c r="E208" s="71"/>
      <c r="F208" s="71"/>
      <c r="G208" s="71"/>
      <c r="H208" s="41"/>
      <c r="I208" s="42"/>
      <c r="J208" s="210"/>
      <c r="K208" s="250"/>
      <c r="M208" s="251"/>
      <c r="N208" s="305"/>
    </row>
    <row r="209" spans="1:14" x14ac:dyDescent="0.25">
      <c r="A209" s="188" t="s">
        <v>111</v>
      </c>
      <c r="B209" s="11"/>
      <c r="C209" s="12"/>
      <c r="D209" s="71"/>
      <c r="E209" s="71"/>
      <c r="F209" s="71"/>
      <c r="G209" s="71"/>
      <c r="H209" s="41"/>
      <c r="I209" s="42"/>
      <c r="J209" s="210"/>
      <c r="K209" s="250"/>
      <c r="M209" s="251"/>
      <c r="N209" s="305"/>
    </row>
    <row r="210" spans="1:14" ht="16.5" thickBot="1" x14ac:dyDescent="0.3">
      <c r="A210" s="212" t="s">
        <v>112</v>
      </c>
      <c r="B210" s="124"/>
      <c r="C210" s="125"/>
      <c r="D210" s="213"/>
      <c r="E210" s="213"/>
      <c r="F210" s="213"/>
      <c r="G210" s="213"/>
      <c r="H210" s="129"/>
      <c r="I210" s="130"/>
      <c r="J210" s="214"/>
      <c r="K210" s="284"/>
      <c r="L210" s="300"/>
      <c r="M210" s="276"/>
      <c r="N210" s="314"/>
    </row>
    <row r="211" spans="1:14" x14ac:dyDescent="0.25">
      <c r="F211" s="216"/>
    </row>
    <row r="212" spans="1:14" x14ac:dyDescent="0.25">
      <c r="F212" s="216"/>
    </row>
    <row r="213" spans="1:14" x14ac:dyDescent="0.25">
      <c r="F213" s="216"/>
    </row>
  </sheetData>
  <mergeCells count="4">
    <mergeCell ref="B169:J169"/>
    <mergeCell ref="A200:C200"/>
    <mergeCell ref="A201:C201"/>
    <mergeCell ref="B1:N1"/>
  </mergeCells>
  <pageMargins left="0.25" right="0.25" top="0.75" bottom="0.75" header="0.3" footer="0.3"/>
  <pageSetup paperSize="9" scale="76" fitToHeight="0" orientation="landscape" r:id="rId1"/>
  <headerFooter>
    <oddHeader xml:space="preserve">&amp;C&amp;"Arial,Bold"&amp;12Proposed Electrical Service Tariffs for CENTLEC (SOC) Ltd for 2019/2020 </oddHeader>
    <oddFooter>&amp;C&amp;F&amp;R&amp;"Arial,Bold"&amp;12Page &amp;P</oddFooter>
  </headerFooter>
  <rowBreaks count="6" manualBreakCount="6">
    <brk id="25" max="14" man="1"/>
    <brk id="43" max="14" man="1"/>
    <brk id="68" max="14" man="1"/>
    <brk id="95" max="14" man="1"/>
    <brk id="136" max="14" man="1"/>
    <brk id="16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13"/>
  <sheetViews>
    <sheetView tabSelected="1" view="pageBreakPreview" zoomScale="75" zoomScaleNormal="75" zoomScaleSheetLayoutView="75" zoomScalePageLayoutView="75" workbookViewId="0">
      <pane xSplit="5" ySplit="6" topLeftCell="J7" activePane="bottomRight" state="frozen"/>
      <selection pane="topRight" activeCell="F1" sqref="F1"/>
      <selection pane="bottomLeft" activeCell="A6" sqref="A6"/>
      <selection pane="bottomRight" activeCell="S212" sqref="S212"/>
    </sheetView>
  </sheetViews>
  <sheetFormatPr defaultColWidth="8.85546875" defaultRowHeight="15.75" x14ac:dyDescent="0.2"/>
  <cols>
    <col min="1" max="1" width="1.7109375" style="9" customWidth="1"/>
    <col min="2" max="2" width="80.28515625" style="116" customWidth="1"/>
    <col min="3" max="3" width="13.140625" style="215" customWidth="1"/>
    <col min="4" max="4" width="23.28515625" style="216" hidden="1" customWidth="1"/>
    <col min="5" max="5" width="21.28515625" style="216" hidden="1" customWidth="1"/>
    <col min="6" max="6" width="24.28515625" style="219" hidden="1" customWidth="1"/>
    <col min="7" max="7" width="18" style="216" hidden="1" customWidth="1"/>
    <col min="8" max="8" width="13" style="217" hidden="1" customWidth="1"/>
    <col min="9" max="9" width="11.85546875" style="9" hidden="1" customWidth="1"/>
    <col min="10" max="10" width="15.5703125" style="495" bestFit="1" customWidth="1"/>
    <col min="11" max="11" width="26.5703125" style="495" hidden="1" customWidth="1"/>
    <col min="12" max="12" width="9.5703125" style="495" hidden="1" customWidth="1"/>
    <col min="13" max="13" width="14.5703125" style="558" customWidth="1"/>
    <col min="14" max="14" width="16.5703125" style="558" customWidth="1"/>
    <col min="15" max="15" width="15.42578125" style="558" customWidth="1"/>
    <col min="16" max="16384" width="8.85546875" style="9"/>
  </cols>
  <sheetData>
    <row r="1" spans="1:15" ht="16.5" customHeight="1" x14ac:dyDescent="0.25">
      <c r="B1" s="334" t="s">
        <v>113</v>
      </c>
      <c r="C1" s="335"/>
      <c r="D1" s="335"/>
      <c r="E1" s="335"/>
      <c r="F1" s="335"/>
      <c r="G1" s="335"/>
      <c r="H1" s="335"/>
      <c r="I1" s="335"/>
      <c r="J1" s="489"/>
      <c r="K1" s="490"/>
      <c r="L1" s="490"/>
      <c r="M1" s="491"/>
      <c r="N1" s="491"/>
      <c r="O1" s="492"/>
    </row>
    <row r="2" spans="1:15" x14ac:dyDescent="0.25">
      <c r="A2" s="42"/>
      <c r="B2" s="69" t="s">
        <v>114</v>
      </c>
      <c r="C2" s="73"/>
      <c r="D2" s="33"/>
      <c r="E2" s="105" t="s">
        <v>0</v>
      </c>
      <c r="F2" s="35"/>
      <c r="G2" s="70"/>
      <c r="H2" s="36"/>
      <c r="I2" s="37"/>
      <c r="J2" s="493"/>
      <c r="K2" s="494"/>
      <c r="M2" s="496"/>
      <c r="N2" s="497"/>
      <c r="O2" s="497"/>
    </row>
    <row r="3" spans="1:15" ht="14.45" customHeight="1" x14ac:dyDescent="0.25">
      <c r="A3" s="336"/>
      <c r="B3" s="337" t="s">
        <v>1</v>
      </c>
      <c r="C3" s="338"/>
      <c r="D3" s="339" t="s">
        <v>2</v>
      </c>
      <c r="E3" s="339" t="s">
        <v>3</v>
      </c>
      <c r="F3" s="339" t="s">
        <v>2</v>
      </c>
      <c r="G3" s="339" t="s">
        <v>3</v>
      </c>
      <c r="H3" s="340" t="s">
        <v>4</v>
      </c>
      <c r="I3" s="339" t="s">
        <v>5</v>
      </c>
      <c r="J3" s="498" t="s">
        <v>6</v>
      </c>
      <c r="K3" s="499" t="s">
        <v>7</v>
      </c>
      <c r="L3" s="500"/>
      <c r="M3" s="501" t="s">
        <v>6</v>
      </c>
      <c r="N3" s="502" t="s">
        <v>6</v>
      </c>
      <c r="O3" s="502" t="s">
        <v>6</v>
      </c>
    </row>
    <row r="4" spans="1:15" x14ac:dyDescent="0.25">
      <c r="A4" s="336"/>
      <c r="B4" s="341" t="s">
        <v>8</v>
      </c>
      <c r="C4" s="342"/>
      <c r="D4" s="339" t="s">
        <v>9</v>
      </c>
      <c r="E4" s="339" t="s">
        <v>9</v>
      </c>
      <c r="F4" s="339" t="s">
        <v>9</v>
      </c>
      <c r="G4" s="339" t="s">
        <v>9</v>
      </c>
      <c r="H4" s="340" t="s">
        <v>10</v>
      </c>
      <c r="I4" s="343">
        <f>+'[1]Unit tariffs'!F$3</f>
        <v>0.15</v>
      </c>
      <c r="J4" s="498" t="s">
        <v>11</v>
      </c>
      <c r="K4" s="499" t="s">
        <v>12</v>
      </c>
      <c r="L4" s="500"/>
      <c r="M4" s="501" t="s">
        <v>11</v>
      </c>
      <c r="N4" s="502" t="s">
        <v>11</v>
      </c>
      <c r="O4" s="502" t="s">
        <v>11</v>
      </c>
    </row>
    <row r="5" spans="1:15" x14ac:dyDescent="0.25">
      <c r="A5" s="336"/>
      <c r="B5" s="337" t="s">
        <v>1</v>
      </c>
      <c r="C5" s="342" t="s">
        <v>13</v>
      </c>
      <c r="D5" s="339" t="s">
        <v>14</v>
      </c>
      <c r="E5" s="339" t="str">
        <f>'[1]Calc Sheet 19_20'!H11</f>
        <v>2018/2019</v>
      </c>
      <c r="F5" s="344" t="str">
        <f>'[1]Calc Sheet 19_20'!$H$11</f>
        <v>2018/2019</v>
      </c>
      <c r="G5" s="339" t="str">
        <f>'[1]Calc Sheet 19_20'!$I$11</f>
        <v>2019/2020</v>
      </c>
      <c r="H5" s="340" t="str">
        <f>G5</f>
        <v>2019/2020</v>
      </c>
      <c r="I5" s="339" t="str">
        <f>G5</f>
        <v>2019/2020</v>
      </c>
      <c r="J5" s="498" t="str">
        <f>I5</f>
        <v>2019/2020</v>
      </c>
      <c r="K5" s="499" t="s">
        <v>15</v>
      </c>
      <c r="L5" s="500"/>
      <c r="M5" s="501" t="s">
        <v>16</v>
      </c>
      <c r="N5" s="502" t="s">
        <v>17</v>
      </c>
      <c r="O5" s="502" t="s">
        <v>115</v>
      </c>
    </row>
    <row r="6" spans="1:15" ht="16.5" thickBot="1" x14ac:dyDescent="0.3">
      <c r="A6" s="345"/>
      <c r="B6" s="346" t="s">
        <v>113</v>
      </c>
      <c r="C6" s="347" t="s">
        <v>18</v>
      </c>
      <c r="D6" s="348" t="s">
        <v>19</v>
      </c>
      <c r="E6" s="348" t="s">
        <v>19</v>
      </c>
      <c r="F6" s="348" t="s">
        <v>19</v>
      </c>
      <c r="G6" s="348" t="s">
        <v>19</v>
      </c>
      <c r="H6" s="349"/>
      <c r="I6" s="348"/>
      <c r="J6" s="503"/>
      <c r="K6" s="504"/>
      <c r="L6" s="500"/>
      <c r="M6" s="505"/>
      <c r="N6" s="506"/>
      <c r="O6" s="506"/>
    </row>
    <row r="7" spans="1:15" ht="16.5" thickTop="1" x14ac:dyDescent="0.2">
      <c r="A7" s="350"/>
      <c r="B7" s="351"/>
      <c r="C7" s="352"/>
      <c r="D7" s="353"/>
      <c r="E7" s="353"/>
      <c r="F7" s="353"/>
      <c r="G7" s="353"/>
      <c r="H7" s="354"/>
      <c r="I7" s="353"/>
      <c r="J7" s="507"/>
      <c r="K7" s="508"/>
      <c r="L7" s="500"/>
      <c r="M7" s="485"/>
      <c r="N7" s="486"/>
      <c r="O7" s="486"/>
    </row>
    <row r="8" spans="1:15" ht="39.75" customHeight="1" x14ac:dyDescent="0.2">
      <c r="A8" s="336"/>
      <c r="B8" s="488" t="s">
        <v>20</v>
      </c>
      <c r="C8" s="342"/>
      <c r="D8" s="356"/>
      <c r="E8" s="356"/>
      <c r="F8" s="357"/>
      <c r="G8" s="357"/>
      <c r="H8" s="358"/>
      <c r="I8" s="357"/>
      <c r="J8" s="356"/>
      <c r="K8" s="509"/>
      <c r="L8" s="500"/>
      <c r="M8" s="483"/>
      <c r="N8" s="484"/>
      <c r="O8" s="484"/>
    </row>
    <row r="9" spans="1:15" x14ac:dyDescent="0.25">
      <c r="A9" s="336"/>
      <c r="B9" s="359" t="str">
        <f>'[1]Calc Sheet 19_20'!B5</f>
        <v>1. NEW SINGLE PHASE CONNECTIONS: URBAN</v>
      </c>
      <c r="C9" s="342"/>
      <c r="D9" s="357"/>
      <c r="E9" s="357"/>
      <c r="F9" s="357"/>
      <c r="G9" s="357"/>
      <c r="H9" s="358"/>
      <c r="I9" s="357"/>
      <c r="J9" s="356"/>
      <c r="K9" s="509"/>
      <c r="L9" s="500"/>
      <c r="M9" s="483"/>
      <c r="N9" s="484"/>
      <c r="O9" s="484"/>
    </row>
    <row r="10" spans="1:15" x14ac:dyDescent="0.25">
      <c r="A10" s="336"/>
      <c r="B10" s="359"/>
      <c r="C10" s="342"/>
      <c r="D10" s="357"/>
      <c r="E10" s="357"/>
      <c r="F10" s="357"/>
      <c r="G10" s="357"/>
      <c r="H10" s="358"/>
      <c r="I10" s="357"/>
      <c r="J10" s="356"/>
      <c r="K10" s="509"/>
      <c r="L10" s="500"/>
      <c r="M10" s="483"/>
      <c r="N10" s="484"/>
      <c r="O10" s="484"/>
    </row>
    <row r="11" spans="1:15" ht="30" x14ac:dyDescent="0.2">
      <c r="A11" s="336"/>
      <c r="B11" s="337" t="str">
        <f>'[1]Calc Sheet 19_20'!B7</f>
        <v xml:space="preserve">1.1  Single phase overhead connection with Split Pre-payment meter taken from overhead network   - No Ready board   </v>
      </c>
      <c r="C11" s="338" t="s">
        <v>21</v>
      </c>
      <c r="D11" s="360">
        <f>'[1]Calc Sheet 19_20'!H37</f>
        <v>6530</v>
      </c>
      <c r="E11" s="360">
        <v>6225</v>
      </c>
      <c r="F11" s="361">
        <f>+'[1]Calc Sheet 19_20'!H37</f>
        <v>6530</v>
      </c>
      <c r="G11" s="361">
        <f>'[1]Calc Sheet 19_20'!I37</f>
        <v>7080</v>
      </c>
      <c r="H11" s="362">
        <f>(G11-F11)/F11</f>
        <v>8.4226646248085763E-2</v>
      </c>
      <c r="I11" s="363">
        <f>G11*I$4</f>
        <v>1062</v>
      </c>
      <c r="J11" s="510">
        <f>G11+I11</f>
        <v>8142</v>
      </c>
      <c r="K11" s="511">
        <v>9100033030416</v>
      </c>
      <c r="L11" s="500"/>
      <c r="M11" s="501">
        <f>(J11*4.5%)+J11</f>
        <v>8508.39</v>
      </c>
      <c r="N11" s="563">
        <f>(M11*4.6%)+M11</f>
        <v>8899.7759399999995</v>
      </c>
      <c r="O11" s="501">
        <f>(N11*4.6%)+N11</f>
        <v>9309.1656332399998</v>
      </c>
    </row>
    <row r="12" spans="1:15" x14ac:dyDescent="0.2">
      <c r="A12" s="336"/>
      <c r="B12" s="337"/>
      <c r="C12" s="338"/>
      <c r="D12" s="360"/>
      <c r="E12" s="360"/>
      <c r="F12" s="361"/>
      <c r="G12" s="361"/>
      <c r="H12" s="362"/>
      <c r="I12" s="364"/>
      <c r="J12" s="512"/>
      <c r="K12" s="513"/>
      <c r="L12" s="500"/>
      <c r="M12" s="501"/>
      <c r="N12" s="502"/>
      <c r="O12" s="502"/>
    </row>
    <row r="13" spans="1:15" ht="30" x14ac:dyDescent="0.2">
      <c r="A13" s="336"/>
      <c r="B13" s="337" t="str">
        <f>'[1]Calc Sheet 19_20'!B50</f>
        <v xml:space="preserve">1.2  Single phase overhead connection with Split Pre-payment meter taken from overhead network   - With Ready board   </v>
      </c>
      <c r="C13" s="338" t="s">
        <v>21</v>
      </c>
      <c r="D13" s="360">
        <f>'[1]Calc Sheet 19_20'!H82</f>
        <v>6820</v>
      </c>
      <c r="E13" s="360">
        <v>1400</v>
      </c>
      <c r="F13" s="361">
        <f>+'[1]Calc Sheet 19_20'!H82</f>
        <v>6820</v>
      </c>
      <c r="G13" s="361">
        <f>+'[1]Calc Sheet 19_20'!I82</f>
        <v>9580</v>
      </c>
      <c r="H13" s="362">
        <f>(G13-F13)/F13</f>
        <v>0.40469208211143692</v>
      </c>
      <c r="I13" s="363">
        <f>G13*I$4</f>
        <v>1437</v>
      </c>
      <c r="J13" s="510">
        <f>G13+I13</f>
        <v>11017</v>
      </c>
      <c r="K13" s="511">
        <v>9100033030416</v>
      </c>
      <c r="L13" s="500"/>
      <c r="M13" s="501">
        <f>(J13*4.5%)+J13</f>
        <v>11512.764999999999</v>
      </c>
      <c r="N13" s="563">
        <f>(M13*4.6%)+M13</f>
        <v>12042.35219</v>
      </c>
      <c r="O13" s="501">
        <f>(N13*4.6%)+N13</f>
        <v>12596.30039074</v>
      </c>
    </row>
    <row r="14" spans="1:15" x14ac:dyDescent="0.2">
      <c r="A14" s="336"/>
      <c r="B14" s="365"/>
      <c r="C14" s="366"/>
      <c r="D14" s="360"/>
      <c r="E14" s="360"/>
      <c r="F14" s="361"/>
      <c r="G14" s="361"/>
      <c r="H14" s="362"/>
      <c r="I14" s="364"/>
      <c r="J14" s="512"/>
      <c r="K14" s="513"/>
      <c r="L14" s="500"/>
      <c r="M14" s="501"/>
      <c r="N14" s="502"/>
      <c r="O14" s="502"/>
    </row>
    <row r="15" spans="1:15" ht="30" x14ac:dyDescent="0.2">
      <c r="A15" s="336"/>
      <c r="B15" s="337" t="str">
        <f>+'[1]Calc Sheet 19_20'!B86</f>
        <v xml:space="preserve">1.3  Single phase overhead connection with Split Pre-payment meter taken from underground network (Flisp Housing)  - With Ready board   </v>
      </c>
      <c r="C15" s="366" t="s">
        <v>22</v>
      </c>
      <c r="D15" s="360"/>
      <c r="E15" s="360"/>
      <c r="F15" s="361">
        <f>+'[1]Calc Sheet 19_20'!H115</f>
        <v>8800</v>
      </c>
      <c r="G15" s="361">
        <f>+'[1]Calc Sheet 19_20'!I115</f>
        <v>13340</v>
      </c>
      <c r="H15" s="362">
        <f>(G15-F15)/F15</f>
        <v>0.51590909090909087</v>
      </c>
      <c r="I15" s="363">
        <f>G15*I$4</f>
        <v>2001</v>
      </c>
      <c r="J15" s="510">
        <f>G15+I15</f>
        <v>15341</v>
      </c>
      <c r="K15" s="511">
        <v>9100033030416</v>
      </c>
      <c r="L15" s="500"/>
      <c r="M15" s="501">
        <f>(J15*4.5%)+J15</f>
        <v>16031.344999999999</v>
      </c>
      <c r="N15" s="563">
        <f>(M15*4.6%)+M15</f>
        <v>16768.78687</v>
      </c>
      <c r="O15" s="501">
        <f>(N15*4.6%)+N15</f>
        <v>17540.15106602</v>
      </c>
    </row>
    <row r="16" spans="1:15" x14ac:dyDescent="0.2">
      <c r="A16" s="336"/>
      <c r="B16" s="365"/>
      <c r="C16" s="366"/>
      <c r="D16" s="360"/>
      <c r="E16" s="360"/>
      <c r="F16" s="361"/>
      <c r="G16" s="361"/>
      <c r="H16" s="362"/>
      <c r="I16" s="364"/>
      <c r="J16" s="512"/>
      <c r="K16" s="513"/>
      <c r="L16" s="500"/>
      <c r="M16" s="501"/>
      <c r="N16" s="502"/>
      <c r="O16" s="502"/>
    </row>
    <row r="17" spans="1:15" ht="45" x14ac:dyDescent="0.2">
      <c r="A17" s="336"/>
      <c r="B17" s="337" t="str">
        <f>'[1]Calc Sheet 19_20'!B119</f>
        <v>1.4  New connection (Permanent) for Church/ Creche with NPO certificate &amp; Proof of Title deeds paper registered with Church/Creche:  Single phase Split Prepaid  meter</v>
      </c>
      <c r="C17" s="338" t="s">
        <v>21</v>
      </c>
      <c r="D17" s="360">
        <f>'[1]Calc Sheet 19_20'!H148</f>
        <v>8250</v>
      </c>
      <c r="E17" s="360">
        <v>1000</v>
      </c>
      <c r="F17" s="361">
        <f>+'[1]Calc Sheet 19_20'!H148</f>
        <v>8250</v>
      </c>
      <c r="G17" s="361">
        <f>'[1]Calc Sheet 19_20'!I148</f>
        <v>11490</v>
      </c>
      <c r="H17" s="362">
        <f>(G17-F17)/F17</f>
        <v>0.3927272727272727</v>
      </c>
      <c r="I17" s="363">
        <f>G17*I$4</f>
        <v>1723.5</v>
      </c>
      <c r="J17" s="510">
        <f>G17+I17</f>
        <v>13213.5</v>
      </c>
      <c r="K17" s="511">
        <v>9100033030416</v>
      </c>
      <c r="L17" s="500"/>
      <c r="M17" s="501">
        <f>(J17*4.5%)+J17</f>
        <v>13808.1075</v>
      </c>
      <c r="N17" s="563">
        <f>(M17*4.6%)+M17</f>
        <v>14443.280445</v>
      </c>
      <c r="O17" s="501">
        <f>(N17*4.6%)+N17</f>
        <v>15107.67134547</v>
      </c>
    </row>
    <row r="18" spans="1:15" ht="19.5" customHeight="1" x14ac:dyDescent="0.2">
      <c r="A18" s="336"/>
      <c r="B18" s="337"/>
      <c r="C18" s="338"/>
      <c r="D18" s="360"/>
      <c r="E18" s="360"/>
      <c r="F18" s="361"/>
      <c r="G18" s="361"/>
      <c r="H18" s="362"/>
      <c r="I18" s="363"/>
      <c r="J18" s="510"/>
      <c r="K18" s="511"/>
      <c r="L18" s="500"/>
      <c r="M18" s="501"/>
      <c r="N18" s="502"/>
      <c r="O18" s="502"/>
    </row>
    <row r="19" spans="1:15" ht="45" x14ac:dyDescent="0.2">
      <c r="A19" s="336"/>
      <c r="B19" s="337" t="str">
        <f>+'[1]Calc Sheet 19_20'!B155</f>
        <v>1.5  Single phase domestic connection in meter box placed on stand boundary taken from underground cable network (connection to an erf, where the development costs has been paid) -</v>
      </c>
      <c r="C19" s="338" t="s">
        <v>21</v>
      </c>
      <c r="D19" s="360"/>
      <c r="E19" s="357"/>
      <c r="F19" s="361"/>
      <c r="G19" s="361"/>
      <c r="H19" s="362"/>
      <c r="I19" s="363"/>
      <c r="J19" s="510"/>
      <c r="K19" s="511"/>
      <c r="L19" s="500"/>
      <c r="M19" s="501"/>
      <c r="N19" s="502"/>
      <c r="O19" s="502"/>
    </row>
    <row r="20" spans="1:15" ht="32.450000000000003" customHeight="1" x14ac:dyDescent="0.2">
      <c r="A20" s="336"/>
      <c r="B20" s="337" t="str">
        <f>+'[1]Calc Sheet 19_20'!B157:G157</f>
        <v xml:space="preserve">    1.5.1 Connection in meter box, Single Phase Time of Use kWh meter (Special cases )  </v>
      </c>
      <c r="C20" s="338" t="s">
        <v>21</v>
      </c>
      <c r="D20" s="360">
        <v>1620</v>
      </c>
      <c r="E20" s="360">
        <v>2230</v>
      </c>
      <c r="F20" s="361">
        <f>+'[1]Calc Sheet 19_20'!H184</f>
        <v>8500</v>
      </c>
      <c r="G20" s="361">
        <f>+'[1]Calc Sheet 19_20'!I184</f>
        <v>9250</v>
      </c>
      <c r="H20" s="362">
        <f>(G20-F20)/F20</f>
        <v>8.8235294117647065E-2</v>
      </c>
      <c r="I20" s="363">
        <f>G20*I$4</f>
        <v>1387.5</v>
      </c>
      <c r="J20" s="510">
        <f>G20+I20</f>
        <v>10637.5</v>
      </c>
      <c r="K20" s="511">
        <v>9100033030416</v>
      </c>
      <c r="L20" s="500"/>
      <c r="M20" s="501">
        <f>(J20*4.5%)+J20</f>
        <v>11116.1875</v>
      </c>
      <c r="N20" s="563">
        <f t="shared" ref="N20:O22" si="0">(M20*4.6%)+M20</f>
        <v>11627.532125</v>
      </c>
      <c r="O20" s="501">
        <f t="shared" si="0"/>
        <v>12162.39860275</v>
      </c>
    </row>
    <row r="21" spans="1:15" ht="32.450000000000003" customHeight="1" x14ac:dyDescent="0.2">
      <c r="A21" s="336"/>
      <c r="B21" s="337" t="str">
        <f>+'[1]Calc Sheet 19_20'!B191:G191</f>
        <v xml:space="preserve">    1.5.2 Connection in meter box, Single phase Split pre-payment meter</v>
      </c>
      <c r="C21" s="338" t="s">
        <v>21</v>
      </c>
      <c r="D21" s="360">
        <v>3180</v>
      </c>
      <c r="E21" s="360">
        <v>4340</v>
      </c>
      <c r="F21" s="361">
        <f>+'[1]Calc Sheet 19_20'!H215</f>
        <v>4680</v>
      </c>
      <c r="G21" s="361">
        <f>+'[1]Calc Sheet 19_20'!I215</f>
        <v>5150</v>
      </c>
      <c r="H21" s="362">
        <f>(G21-F21)/F21</f>
        <v>0.10042735042735043</v>
      </c>
      <c r="I21" s="363">
        <f>G21*I$4</f>
        <v>772.5</v>
      </c>
      <c r="J21" s="510">
        <f>G21+I21</f>
        <v>5922.5</v>
      </c>
      <c r="K21" s="511">
        <v>9100033030416</v>
      </c>
      <c r="L21" s="500"/>
      <c r="M21" s="501">
        <f>(J21*4.5%)+J21</f>
        <v>6189.0124999999998</v>
      </c>
      <c r="N21" s="563">
        <f t="shared" si="0"/>
        <v>6473.7070750000003</v>
      </c>
      <c r="O21" s="501">
        <f t="shared" si="0"/>
        <v>6771.4976004500004</v>
      </c>
    </row>
    <row r="22" spans="1:15" ht="31.5" customHeight="1" x14ac:dyDescent="0.2">
      <c r="A22" s="336"/>
      <c r="B22" s="337" t="str">
        <f>+'[1]Calc Sheet 19_20'!B221:G221</f>
        <v xml:space="preserve">1.6 Single phase Pre-payment meters for areas where DoE has funded the electrification projects </v>
      </c>
      <c r="C22" s="337" t="s">
        <v>21</v>
      </c>
      <c r="D22" s="337"/>
      <c r="E22" s="337"/>
      <c r="F22" s="361">
        <f>+'[1]Calc Sheet 19_20'!H245</f>
        <v>1050</v>
      </c>
      <c r="G22" s="361">
        <f>+'[1]Calc Sheet 19_20'!I245</f>
        <v>1170</v>
      </c>
      <c r="H22" s="362">
        <f>(G22-F22)/F22</f>
        <v>0.11428571428571428</v>
      </c>
      <c r="I22" s="363">
        <f>G22*I$4</f>
        <v>175.5</v>
      </c>
      <c r="J22" s="510">
        <f>G22+I22</f>
        <v>1345.5</v>
      </c>
      <c r="K22" s="511">
        <v>9100033030416</v>
      </c>
      <c r="L22" s="500"/>
      <c r="M22" s="501">
        <f>(J22*4.5%)+J22</f>
        <v>1406.0474999999999</v>
      </c>
      <c r="N22" s="563">
        <f t="shared" si="0"/>
        <v>1470.7256849999999</v>
      </c>
      <c r="O22" s="501">
        <f t="shared" si="0"/>
        <v>1538.3790665099998</v>
      </c>
    </row>
    <row r="23" spans="1:15" x14ac:dyDescent="0.2">
      <c r="A23" s="336"/>
      <c r="B23" s="367"/>
      <c r="C23" s="338"/>
      <c r="D23" s="360"/>
      <c r="E23" s="368"/>
      <c r="F23" s="361"/>
      <c r="G23" s="361"/>
      <c r="H23" s="362"/>
      <c r="I23" s="363"/>
      <c r="J23" s="510"/>
      <c r="K23" s="511"/>
      <c r="L23" s="500"/>
      <c r="M23" s="501"/>
      <c r="N23" s="502"/>
      <c r="O23" s="502"/>
    </row>
    <row r="24" spans="1:15" ht="20.25" customHeight="1" x14ac:dyDescent="0.25">
      <c r="A24" s="336"/>
      <c r="B24" s="359" t="str">
        <f>+'[1]Calc Sheet 19_20'!B252</f>
        <v xml:space="preserve">1.7  Subdivision  (Domestic) -  Urban area: </v>
      </c>
      <c r="C24" s="338"/>
      <c r="D24" s="360"/>
      <c r="E24" s="360"/>
      <c r="F24" s="361"/>
      <c r="G24" s="361"/>
      <c r="H24" s="362"/>
      <c r="I24" s="363"/>
      <c r="J24" s="510"/>
      <c r="K24" s="511"/>
      <c r="L24" s="500"/>
      <c r="M24" s="501"/>
      <c r="N24" s="502"/>
      <c r="O24" s="502"/>
    </row>
    <row r="25" spans="1:15" ht="30.75" customHeight="1" x14ac:dyDescent="0.2">
      <c r="A25" s="336"/>
      <c r="B25" s="337" t="str">
        <f>+'[1]Calc Sheet 19_20'!B254</f>
        <v xml:space="preserve">    1.7.1 Subdivision Urban Area:  A new Single Phase Split pre-payment meter for domestic connection </v>
      </c>
      <c r="C25" s="338" t="s">
        <v>21</v>
      </c>
      <c r="D25" s="360">
        <f>+'[1]Calc Sheet 19_20'!H281</f>
        <v>17290</v>
      </c>
      <c r="E25" s="360">
        <v>15780</v>
      </c>
      <c r="F25" s="361">
        <f>+'[1]Calc Sheet 19_20'!H281</f>
        <v>17290</v>
      </c>
      <c r="G25" s="361">
        <f>+'[1]Calc Sheet 19_20'!I281</f>
        <v>19060</v>
      </c>
      <c r="H25" s="362">
        <f>(G25-F25)/F25</f>
        <v>0.10237131289762869</v>
      </c>
      <c r="I25" s="363">
        <f>G25*I$4</f>
        <v>2859</v>
      </c>
      <c r="J25" s="510">
        <f>G25+I25</f>
        <v>21919</v>
      </c>
      <c r="K25" s="511">
        <v>9100033030416</v>
      </c>
      <c r="L25" s="500"/>
      <c r="M25" s="501">
        <f>(J25*4.5%)+J25</f>
        <v>22905.355</v>
      </c>
      <c r="N25" s="563">
        <f>(M25*4.6%)+M25</f>
        <v>23959.001329999999</v>
      </c>
      <c r="O25" s="501">
        <f>(N25*4.6%)+N25</f>
        <v>25061.115391179999</v>
      </c>
    </row>
    <row r="26" spans="1:15" ht="75" x14ac:dyDescent="0.2">
      <c r="A26" s="336"/>
      <c r="B26" s="337" t="str">
        <f>+'[1]Calc Sheet 19_20'!B286</f>
        <v xml:space="preserve">    1.7.2  Subdivision  Urban Area:  New Three Phase Split pre-payment meter connection </v>
      </c>
      <c r="C26" s="338" t="s">
        <v>21</v>
      </c>
      <c r="D26" s="369" t="str">
        <f>+'[1]Calc Sheet 19_20'!H286</f>
        <v>Actual estimated cost plus network contribution for 5kVA</v>
      </c>
      <c r="E26" s="369"/>
      <c r="F26" s="369" t="s">
        <v>23</v>
      </c>
      <c r="G26" s="369" t="str">
        <f>+'[1]Calc Sheet 19_20'!I286</f>
        <v>Actual estimated cost plus network contribution for 7.5kVA</v>
      </c>
      <c r="H26" s="362"/>
      <c r="I26" s="370"/>
      <c r="J26" s="514"/>
      <c r="K26" s="511"/>
      <c r="L26" s="500"/>
      <c r="M26" s="501"/>
      <c r="N26" s="502"/>
      <c r="O26" s="502"/>
    </row>
    <row r="27" spans="1:15" x14ac:dyDescent="0.2">
      <c r="A27" s="336"/>
      <c r="B27" s="337"/>
      <c r="C27" s="338"/>
      <c r="D27" s="369"/>
      <c r="E27" s="369"/>
      <c r="F27" s="369"/>
      <c r="G27" s="369"/>
      <c r="H27" s="362"/>
      <c r="I27" s="370"/>
      <c r="J27" s="514"/>
      <c r="K27" s="511"/>
      <c r="L27" s="500"/>
      <c r="M27" s="501"/>
      <c r="N27" s="502"/>
      <c r="O27" s="502"/>
    </row>
    <row r="28" spans="1:15" ht="105" x14ac:dyDescent="0.2">
      <c r="A28" s="336"/>
      <c r="B28" s="337" t="str">
        <f>+'[1]Calc Sheet 19_20'!B291</f>
        <v>1.8 Additional Meters Urban Area:  New 1ph  Split pre-paid meter connection- limited by  80A, SP, CB (to the limit of 6 single phase meters)</v>
      </c>
      <c r="C28" s="338" t="s">
        <v>21</v>
      </c>
      <c r="D28" s="369" t="str">
        <f>+'[1]Calc Sheet 19_20'!H291</f>
        <v>Actual estimated cost plus network contribution for 5kVA</v>
      </c>
      <c r="E28" s="369"/>
      <c r="F28" s="369" t="s">
        <v>23</v>
      </c>
      <c r="G28" s="369" t="str">
        <f>+'[1]Calc Sheet 19_20'!I291</f>
        <v>Actual estimated cost plus network contribution for 2.5kVA to the limit of 13.48kVA</v>
      </c>
      <c r="H28" s="358"/>
      <c r="I28" s="357"/>
      <c r="J28" s="356"/>
      <c r="K28" s="509"/>
      <c r="L28" s="500"/>
      <c r="M28" s="483"/>
      <c r="N28" s="484"/>
      <c r="O28" s="484"/>
    </row>
    <row r="29" spans="1:15" x14ac:dyDescent="0.2">
      <c r="A29" s="371"/>
      <c r="B29" s="372"/>
      <c r="C29" s="373"/>
      <c r="D29" s="374"/>
      <c r="E29" s="374"/>
      <c r="F29" s="374"/>
      <c r="G29" s="374"/>
      <c r="H29" s="375"/>
      <c r="I29" s="376"/>
      <c r="J29" s="515"/>
      <c r="K29" s="516"/>
      <c r="L29" s="500"/>
      <c r="M29" s="517"/>
      <c r="N29" s="518"/>
      <c r="O29" s="518"/>
    </row>
    <row r="30" spans="1:15" ht="71.45" customHeight="1" x14ac:dyDescent="0.2">
      <c r="A30" s="371"/>
      <c r="B30" s="372" t="str">
        <f>+'[1]Calc Sheet 19_20'!B293:G293</f>
        <v>1.9 Additional Meters Urban Area:  New 1ph  Split pre-paid meter connection- limited by  80A, TP, CB (above 6 to the limit of 12 single phase pre-paid meters)</v>
      </c>
      <c r="C30" s="373" t="s">
        <v>21</v>
      </c>
      <c r="D30" s="374"/>
      <c r="E30" s="374"/>
      <c r="F30" s="374" t="str">
        <f>+'[1]Calc Sheet 19_20'!H293</f>
        <v>Actual estimated cost plus network contribution for 5kVA</v>
      </c>
      <c r="G30" s="374" t="str">
        <f>+'[1]Calc Sheet 19_20'!I293</f>
        <v>Actual estimated cost plus network contribution ADMD crediting the network contribution already paid for.</v>
      </c>
      <c r="H30" s="375"/>
      <c r="I30" s="376"/>
      <c r="J30" s="515"/>
      <c r="K30" s="516"/>
      <c r="L30" s="500"/>
      <c r="M30" s="517"/>
      <c r="N30" s="518"/>
      <c r="O30" s="518"/>
    </row>
    <row r="31" spans="1:15" s="216" customFormat="1" x14ac:dyDescent="0.2">
      <c r="A31" s="371"/>
      <c r="B31" s="372"/>
      <c r="C31" s="373"/>
      <c r="D31" s="374"/>
      <c r="E31" s="374"/>
      <c r="F31" s="374"/>
      <c r="G31" s="374"/>
      <c r="H31" s="375"/>
      <c r="I31" s="376"/>
      <c r="J31" s="515"/>
      <c r="K31" s="516"/>
      <c r="L31" s="500"/>
      <c r="M31" s="517"/>
      <c r="N31" s="518"/>
      <c r="O31" s="518"/>
    </row>
    <row r="32" spans="1:15" s="216" customFormat="1" x14ac:dyDescent="0.25">
      <c r="A32" s="350"/>
      <c r="B32" s="377" t="str">
        <f>'[1]Calc Sheet 19_20'!B297</f>
        <v>2. NEW THREE PHASE DOMESTIC CONNECTIONS: URBAN</v>
      </c>
      <c r="C32" s="352"/>
      <c r="D32" s="353"/>
      <c r="E32" s="353"/>
      <c r="F32" s="353"/>
      <c r="G32" s="353"/>
      <c r="H32" s="354"/>
      <c r="I32" s="353"/>
      <c r="J32" s="507"/>
      <c r="K32" s="507"/>
      <c r="L32" s="507"/>
      <c r="M32" s="485"/>
      <c r="N32" s="485"/>
      <c r="O32" s="485"/>
    </row>
    <row r="33" spans="1:15" x14ac:dyDescent="0.25">
      <c r="A33" s="350"/>
      <c r="B33" s="359"/>
      <c r="C33" s="338"/>
      <c r="D33" s="357"/>
      <c r="E33" s="357"/>
      <c r="F33" s="357"/>
      <c r="G33" s="357"/>
      <c r="H33" s="358"/>
      <c r="I33" s="357"/>
      <c r="J33" s="356"/>
      <c r="K33" s="356"/>
      <c r="L33" s="356"/>
      <c r="M33" s="483"/>
      <c r="N33" s="483"/>
      <c r="O33" s="483"/>
    </row>
    <row r="34" spans="1:15" ht="47.25" x14ac:dyDescent="0.25">
      <c r="A34" s="350"/>
      <c r="B34" s="341" t="str">
        <f>+'[1]Calc Sheet 19_20'!B299</f>
        <v xml:space="preserve">Three phase connection in meter box placed on stand boundary taken from underground cable network (connection cost, where the development costs for 5kVA 1 ph connection has been paid) </v>
      </c>
      <c r="C34" s="378"/>
      <c r="D34" s="379"/>
      <c r="E34" s="379"/>
      <c r="F34" s="379"/>
      <c r="G34" s="379"/>
      <c r="H34" s="354"/>
      <c r="I34" s="353"/>
      <c r="J34" s="507"/>
      <c r="K34" s="508"/>
      <c r="L34" s="500"/>
      <c r="M34" s="485"/>
      <c r="N34" s="486"/>
      <c r="O34" s="486"/>
    </row>
    <row r="35" spans="1:15" ht="12" customHeight="1" x14ac:dyDescent="0.2">
      <c r="A35" s="336"/>
      <c r="B35" s="337"/>
      <c r="C35" s="338"/>
      <c r="D35" s="380"/>
      <c r="E35" s="380"/>
      <c r="F35" s="380"/>
      <c r="G35" s="380"/>
      <c r="H35" s="381"/>
      <c r="I35" s="382"/>
      <c r="J35" s="519"/>
      <c r="K35" s="520"/>
      <c r="L35" s="500"/>
      <c r="M35" s="483"/>
      <c r="N35" s="484"/>
      <c r="O35" s="484"/>
    </row>
    <row r="36" spans="1:15" ht="30" x14ac:dyDescent="0.2">
      <c r="A36" s="336"/>
      <c r="B36" s="337" t="str">
        <f>+'[1]Calc Sheet 19_20'!B301</f>
        <v xml:space="preserve">2.1 Three phase domestic connection (80A) in meter box,  Time of use (TOU) meter    </v>
      </c>
      <c r="C36" s="338" t="s">
        <v>24</v>
      </c>
      <c r="D36" s="360">
        <f>+'[1]Calc Sheet 19_20'!H334</f>
        <v>19790</v>
      </c>
      <c r="E36" s="360">
        <v>18370</v>
      </c>
      <c r="F36" s="361">
        <v>19790</v>
      </c>
      <c r="G36" s="361">
        <f>+'[1]Calc Sheet 19_20'!I334</f>
        <v>21460</v>
      </c>
      <c r="H36" s="362">
        <f>(G36-F36)/F36</f>
        <v>8.438605356240525E-2</v>
      </c>
      <c r="I36" s="363">
        <f>G36*I$4</f>
        <v>3219</v>
      </c>
      <c r="J36" s="521">
        <f>G36+I36</f>
        <v>24679</v>
      </c>
      <c r="K36" s="511">
        <v>9100033030416</v>
      </c>
      <c r="L36" s="500"/>
      <c r="M36" s="501">
        <f>(J36*4.5%)+J36</f>
        <v>25789.555</v>
      </c>
      <c r="N36" s="563">
        <f>(M36*4.6%)+M36</f>
        <v>26975.874530000001</v>
      </c>
      <c r="O36" s="501">
        <f>(N36*4.6%)+N36</f>
        <v>28216.764758380003</v>
      </c>
    </row>
    <row r="37" spans="1:15" x14ac:dyDescent="0.2">
      <c r="A37" s="336"/>
      <c r="B37" s="337"/>
      <c r="C37" s="338"/>
      <c r="D37" s="360"/>
      <c r="E37" s="360"/>
      <c r="F37" s="361"/>
      <c r="G37" s="361"/>
      <c r="H37" s="358"/>
      <c r="I37" s="383"/>
      <c r="J37" s="450"/>
      <c r="K37" s="509"/>
      <c r="L37" s="500"/>
      <c r="M37" s="483"/>
      <c r="N37" s="484"/>
      <c r="O37" s="484"/>
    </row>
    <row r="38" spans="1:15" ht="15" hidden="1" customHeight="1" x14ac:dyDescent="0.2">
      <c r="A38" s="336"/>
      <c r="B38" s="337" t="str">
        <f>+'[1]Calc Sheet 19_20'!B342</f>
        <v xml:space="preserve">2.2 Three phase connection (80A) in meter box,  Time of use (TOU) meter                                               </v>
      </c>
      <c r="C38" s="342" t="s">
        <v>25</v>
      </c>
      <c r="D38" s="360">
        <f>+'[1]Calc Sheet 19_20'!H372</f>
        <v>16860</v>
      </c>
      <c r="E38" s="360">
        <v>15725</v>
      </c>
      <c r="F38" s="361">
        <v>16040</v>
      </c>
      <c r="G38" s="361">
        <f>+'[1]Calc Sheet 19_20'!I372</f>
        <v>18340</v>
      </c>
      <c r="H38" s="362">
        <f>(G38-F38)/F38</f>
        <v>0.14339152119700749</v>
      </c>
      <c r="I38" s="363">
        <f>G38*I$4</f>
        <v>2751</v>
      </c>
      <c r="J38" s="521">
        <f>G38+I38</f>
        <v>21091</v>
      </c>
      <c r="K38" s="511">
        <v>9100033030416</v>
      </c>
      <c r="L38" s="500"/>
      <c r="M38" s="501">
        <f>+$J38*(1+'[1]Unit tariffs'!$F$2)</f>
        <v>22609.552</v>
      </c>
      <c r="N38" s="502">
        <f>+$M38*(1+'[1]Unit tariffs'!$F$2)</f>
        <v>24237.439743999999</v>
      </c>
      <c r="O38" s="502"/>
    </row>
    <row r="39" spans="1:15" ht="45" x14ac:dyDescent="0.2">
      <c r="A39" s="336"/>
      <c r="B39" s="337" t="str">
        <f>'[1]Calc Sheet 19_20'!B378</f>
        <v xml:space="preserve">2.3 Three phase domestic connection in meter box, Split pre-payment meter  (connection cost, where the development costs for 5kVA 1 ph connection has been paid)   </v>
      </c>
      <c r="C39" s="338" t="s">
        <v>24</v>
      </c>
      <c r="D39" s="360">
        <f>'[1]Calc Sheet 19_20'!H410</f>
        <v>17560</v>
      </c>
      <c r="E39" s="360">
        <v>16375</v>
      </c>
      <c r="F39" s="361">
        <v>17560</v>
      </c>
      <c r="G39" s="361">
        <f>'[1]Calc Sheet 19_20'!I410</f>
        <v>19040</v>
      </c>
      <c r="H39" s="362">
        <f>(G39-F39)/F39</f>
        <v>8.4282460136674259E-2</v>
      </c>
      <c r="I39" s="363">
        <f>G39*I$4</f>
        <v>2856</v>
      </c>
      <c r="J39" s="521">
        <f>G39+I39</f>
        <v>21896</v>
      </c>
      <c r="K39" s="511">
        <v>9100033030416</v>
      </c>
      <c r="L39" s="500"/>
      <c r="M39" s="501">
        <f>(J39*4.5%)+J39</f>
        <v>22881.32</v>
      </c>
      <c r="N39" s="563">
        <f>(M39*4.6%)+M39</f>
        <v>23933.860720000001</v>
      </c>
      <c r="O39" s="501">
        <f>(N39*4.6%)+N39</f>
        <v>25034.818313120002</v>
      </c>
    </row>
    <row r="40" spans="1:15" hidden="1" x14ac:dyDescent="0.2">
      <c r="A40" s="336"/>
      <c r="B40" s="384"/>
      <c r="C40" s="338"/>
      <c r="D40" s="360"/>
      <c r="E40" s="360"/>
      <c r="F40" s="360"/>
      <c r="G40" s="360"/>
      <c r="H40" s="362"/>
      <c r="I40" s="370"/>
      <c r="J40" s="514"/>
      <c r="K40" s="522"/>
      <c r="L40" s="500"/>
      <c r="M40" s="501"/>
      <c r="N40" s="502"/>
      <c r="O40" s="502"/>
    </row>
    <row r="41" spans="1:15" ht="45" hidden="1" x14ac:dyDescent="0.2">
      <c r="A41" s="336"/>
      <c r="B41" s="337" t="str">
        <f>'[1]Calc Sheet 19_20'!B417</f>
        <v xml:space="preserve">2.4 Three phase domestic connection in meter box, Split pre-payment meter (connection cost, where the development costs for 5kVA 1 ph connection has been paid)                                        </v>
      </c>
      <c r="C41" s="342" t="s">
        <v>25</v>
      </c>
      <c r="D41" s="360">
        <f>'[1]Calc Sheet 19_20'!H447</f>
        <v>14620</v>
      </c>
      <c r="E41" s="360">
        <v>13720</v>
      </c>
      <c r="F41" s="360">
        <v>13900</v>
      </c>
      <c r="G41" s="360">
        <f>'[1]Calc Sheet 19_20'!I447</f>
        <v>15880</v>
      </c>
      <c r="H41" s="362">
        <f>(G41-F41)/F41</f>
        <v>0.14244604316546763</v>
      </c>
      <c r="I41" s="370">
        <f>G41*I$4</f>
        <v>2382</v>
      </c>
      <c r="J41" s="514">
        <f>G41+I41</f>
        <v>18262</v>
      </c>
      <c r="K41" s="511">
        <v>9100033030416</v>
      </c>
      <c r="L41" s="500"/>
      <c r="M41" s="501">
        <f>+$J41*(1+'[1]Unit tariffs'!$F$2)</f>
        <v>19576.864000000001</v>
      </c>
      <c r="N41" s="502">
        <f>+$M41*(1+'[1]Unit tariffs'!$F$2)</f>
        <v>20986.398208000002</v>
      </c>
      <c r="O41" s="502"/>
    </row>
    <row r="42" spans="1:15" ht="16.5" thickBot="1" x14ac:dyDescent="0.25">
      <c r="A42" s="345"/>
      <c r="B42" s="385"/>
      <c r="C42" s="386"/>
      <c r="D42" s="387"/>
      <c r="E42" s="387"/>
      <c r="F42" s="387"/>
      <c r="G42" s="387"/>
      <c r="H42" s="388"/>
      <c r="I42" s="387"/>
      <c r="J42" s="523"/>
      <c r="K42" s="509"/>
      <c r="L42" s="500"/>
      <c r="M42" s="524"/>
      <c r="N42" s="525"/>
      <c r="O42" s="525"/>
    </row>
    <row r="43" spans="1:15" ht="17.25" hidden="1" thickTop="1" thickBot="1" x14ac:dyDescent="0.25">
      <c r="A43" s="389"/>
      <c r="B43" s="390"/>
      <c r="C43" s="391"/>
      <c r="D43" s="392"/>
      <c r="E43" s="392"/>
      <c r="F43" s="392"/>
      <c r="G43" s="392"/>
      <c r="H43" s="393"/>
      <c r="I43" s="392"/>
      <c r="J43" s="526"/>
      <c r="K43" s="509"/>
      <c r="L43" s="500"/>
      <c r="M43" s="527"/>
      <c r="N43" s="528"/>
      <c r="O43" s="528"/>
    </row>
    <row r="44" spans="1:15" ht="16.5" thickTop="1" x14ac:dyDescent="0.25">
      <c r="A44" s="389"/>
      <c r="B44" s="394" t="str">
        <f>+B2</f>
        <v>CENTLEC : SERVICES COSTS FOR MANGAUNG METRO</v>
      </c>
      <c r="C44" s="395"/>
      <c r="D44" s="396" t="s">
        <v>2</v>
      </c>
      <c r="E44" s="396"/>
      <c r="F44" s="396" t="s">
        <v>3</v>
      </c>
      <c r="G44" s="396" t="s">
        <v>3</v>
      </c>
      <c r="H44" s="397" t="s">
        <v>4</v>
      </c>
      <c r="I44" s="339" t="s">
        <v>5</v>
      </c>
      <c r="J44" s="529" t="s">
        <v>6</v>
      </c>
      <c r="K44" s="530" t="s">
        <v>7</v>
      </c>
      <c r="L44" s="500"/>
      <c r="M44" s="531" t="s">
        <v>6</v>
      </c>
      <c r="N44" s="532" t="s">
        <v>6</v>
      </c>
      <c r="O44" s="532" t="s">
        <v>6</v>
      </c>
    </row>
    <row r="45" spans="1:15" x14ac:dyDescent="0.25">
      <c r="A45" s="389"/>
      <c r="B45" s="398"/>
      <c r="C45" s="378"/>
      <c r="D45" s="399" t="s">
        <v>9</v>
      </c>
      <c r="E45" s="399"/>
      <c r="F45" s="399" t="s">
        <v>9</v>
      </c>
      <c r="G45" s="399" t="s">
        <v>9</v>
      </c>
      <c r="H45" s="400" t="s">
        <v>10</v>
      </c>
      <c r="I45" s="343">
        <f>+'[1]Unit tariffs'!F$3</f>
        <v>0.15</v>
      </c>
      <c r="J45" s="533" t="s">
        <v>11</v>
      </c>
      <c r="K45" s="499" t="s">
        <v>12</v>
      </c>
      <c r="L45" s="500"/>
      <c r="M45" s="534" t="s">
        <v>11</v>
      </c>
      <c r="N45" s="535" t="s">
        <v>11</v>
      </c>
      <c r="O45" s="535" t="s">
        <v>11</v>
      </c>
    </row>
    <row r="46" spans="1:15" x14ac:dyDescent="0.25">
      <c r="A46" s="389"/>
      <c r="B46" s="398"/>
      <c r="C46" s="342" t="s">
        <v>13</v>
      </c>
      <c r="D46" s="401" t="s">
        <v>14</v>
      </c>
      <c r="E46" s="401"/>
      <c r="F46" s="344" t="str">
        <f>'[1]Calc Sheet 19_20'!$H$11</f>
        <v>2018/2019</v>
      </c>
      <c r="G46" s="339" t="str">
        <f>'[1]Calc Sheet 19_20'!$I$11</f>
        <v>2019/2020</v>
      </c>
      <c r="H46" s="340" t="str">
        <f>G46</f>
        <v>2019/2020</v>
      </c>
      <c r="I46" s="339" t="str">
        <f>G46</f>
        <v>2019/2020</v>
      </c>
      <c r="J46" s="498" t="str">
        <f>I46</f>
        <v>2019/2020</v>
      </c>
      <c r="K46" s="499" t="s">
        <v>15</v>
      </c>
      <c r="L46" s="500"/>
      <c r="M46" s="501" t="s">
        <v>16</v>
      </c>
      <c r="N46" s="502" t="s">
        <v>17</v>
      </c>
      <c r="O46" s="502" t="s">
        <v>115</v>
      </c>
    </row>
    <row r="47" spans="1:15" ht="16.5" thickBot="1" x14ac:dyDescent="0.3">
      <c r="A47" s="402"/>
      <c r="B47" s="403" t="str">
        <f>'[1]Calc Sheet 19_20'!B455</f>
        <v>3. NEW SINGLE PHASE DOMESTIC CONNECTIONS: PERI-URBAN</v>
      </c>
      <c r="C47" s="347" t="s">
        <v>18</v>
      </c>
      <c r="D47" s="404" t="s">
        <v>19</v>
      </c>
      <c r="E47" s="404"/>
      <c r="F47" s="404" t="s">
        <v>19</v>
      </c>
      <c r="G47" s="404" t="s">
        <v>19</v>
      </c>
      <c r="H47" s="388"/>
      <c r="I47" s="387"/>
      <c r="J47" s="523"/>
      <c r="K47" s="536"/>
      <c r="L47" s="500"/>
      <c r="M47" s="524"/>
      <c r="N47" s="525"/>
      <c r="O47" s="525"/>
    </row>
    <row r="48" spans="1:15" ht="16.5" thickTop="1" x14ac:dyDescent="0.2">
      <c r="A48" s="405"/>
      <c r="B48" s="406"/>
      <c r="C48" s="378"/>
      <c r="D48" s="379"/>
      <c r="E48" s="379"/>
      <c r="F48" s="379"/>
      <c r="G48" s="379"/>
      <c r="H48" s="354"/>
      <c r="I48" s="353"/>
      <c r="J48" s="507"/>
      <c r="K48" s="508"/>
      <c r="L48" s="500"/>
      <c r="M48" s="485"/>
      <c r="N48" s="486"/>
      <c r="O48" s="486"/>
    </row>
    <row r="49" spans="1:15" ht="46.15" customHeight="1" x14ac:dyDescent="0.25">
      <c r="A49" s="336"/>
      <c r="B49" s="337" t="str">
        <f>+'[1]Calc Sheet 19_20'!B457</f>
        <v>3.1 Single phase Peri-Urban domestic connection with TOU kWh meter for special use only.  Supplied by 25kVA single phase transformer (60A) from 11kV overhead line   (where an 11kV line exists)</v>
      </c>
      <c r="C49" s="338" t="s">
        <v>26</v>
      </c>
      <c r="D49" s="407">
        <f>+'[1]Calc Sheet 19_20'!H486</f>
        <v>15770</v>
      </c>
      <c r="E49" s="408">
        <v>15930</v>
      </c>
      <c r="F49" s="409">
        <f>+'[1]Calc Sheet 19_20'!H486</f>
        <v>15770</v>
      </c>
      <c r="G49" s="409">
        <f>+'[1]Calc Sheet 19_20'!I486</f>
        <v>17810</v>
      </c>
      <c r="H49" s="362">
        <f>(G49-F49)/F49</f>
        <v>0.12935954343690551</v>
      </c>
      <c r="I49" s="363">
        <f>G49*I$4</f>
        <v>2671.5</v>
      </c>
      <c r="J49" s="521">
        <f>G49+I49</f>
        <v>20481.5</v>
      </c>
      <c r="K49" s="511">
        <v>9100033030416</v>
      </c>
      <c r="L49" s="500"/>
      <c r="M49" s="501">
        <f>(J49*4.5%)+J49</f>
        <v>21403.1675</v>
      </c>
      <c r="N49" s="563">
        <f>(M49*4.6%)+M49</f>
        <v>22387.713205</v>
      </c>
      <c r="O49" s="501">
        <f>(N49*4.6%)+N49</f>
        <v>23417.548012430001</v>
      </c>
    </row>
    <row r="50" spans="1:15" ht="34.15" customHeight="1" x14ac:dyDescent="0.2">
      <c r="A50" s="336"/>
      <c r="B50" s="337" t="str">
        <f>+'[1]Calc Sheet 19_20'!B493</f>
        <v>3.2 Single phase Peri-Urban domestic connection - Prepayment meter. - Supplied by 25kVA single phase Trfr (60A) from 11kV overhead line   (where an 11kV line exists)</v>
      </c>
      <c r="C50" s="338" t="s">
        <v>26</v>
      </c>
      <c r="D50" s="360">
        <f>+'[1]Calc Sheet 19_20'!H522</f>
        <v>13340</v>
      </c>
      <c r="E50" s="360">
        <v>12240</v>
      </c>
      <c r="F50" s="361">
        <f>+'[1]Calc Sheet 19_20'!H522</f>
        <v>13340</v>
      </c>
      <c r="G50" s="361">
        <f>+'[1]Calc Sheet 19_20'!I522</f>
        <v>15420</v>
      </c>
      <c r="H50" s="362">
        <f>(G50-F50)/F50</f>
        <v>0.15592203898050974</v>
      </c>
      <c r="I50" s="363">
        <f>G50*I$4</f>
        <v>2313</v>
      </c>
      <c r="J50" s="521">
        <f>G50+I50</f>
        <v>17733</v>
      </c>
      <c r="K50" s="511">
        <v>9100033030416</v>
      </c>
      <c r="L50" s="500"/>
      <c r="M50" s="501">
        <f>(J50*4.5%)+J50</f>
        <v>18530.985000000001</v>
      </c>
      <c r="N50" s="563">
        <f>(M50*4.6%)+M50</f>
        <v>19383.410309999999</v>
      </c>
      <c r="O50" s="501">
        <f>(N50*4.6%)+N50</f>
        <v>20275.047184259998</v>
      </c>
    </row>
    <row r="51" spans="1:15" ht="19.149999999999999" customHeight="1" x14ac:dyDescent="0.2">
      <c r="A51" s="336"/>
      <c r="B51" s="337"/>
      <c r="C51" s="338"/>
      <c r="D51" s="360"/>
      <c r="E51" s="360"/>
      <c r="F51" s="360"/>
      <c r="G51" s="360"/>
      <c r="H51" s="362"/>
      <c r="I51" s="370"/>
      <c r="J51" s="514"/>
      <c r="K51" s="511"/>
      <c r="L51" s="500"/>
      <c r="M51" s="501"/>
      <c r="N51" s="502"/>
      <c r="O51" s="502"/>
    </row>
    <row r="52" spans="1:15" ht="44.45" customHeight="1" x14ac:dyDescent="0.2">
      <c r="A52" s="336"/>
      <c r="B52" s="337" t="str">
        <f>+'[1]Calc Sheet 19_20'!B524:G524</f>
        <v>3.3  Additional Meters Peri-Urban Area:  New 1ph  Split pre-paid meter connection- limited by  80A, SP, CB (to the limit of 6 1ph meters)</v>
      </c>
      <c r="C52" s="338" t="s">
        <v>26</v>
      </c>
      <c r="D52" s="360"/>
      <c r="E52" s="360"/>
      <c r="F52" s="369" t="str">
        <f>+'[1]Calc Sheet 19_20'!H524</f>
        <v>Actual estimated cost plus network contribution for 5kVA</v>
      </c>
      <c r="G52" s="369" t="str">
        <f>+'[1]Calc Sheet 19_20'!I524</f>
        <v>Actual estimated cost plus network contribution for 1.5kVA to the limit of 13.48kVA (Including original 5kVA)</v>
      </c>
      <c r="H52" s="362"/>
      <c r="I52" s="370"/>
      <c r="J52" s="514"/>
      <c r="K52" s="511"/>
      <c r="L52" s="500"/>
      <c r="M52" s="501"/>
      <c r="N52" s="502"/>
      <c r="O52" s="502"/>
    </row>
    <row r="53" spans="1:15" ht="13.15" customHeight="1" x14ac:dyDescent="0.2">
      <c r="A53" s="336"/>
      <c r="B53" s="337"/>
      <c r="C53" s="338"/>
      <c r="D53" s="360"/>
      <c r="E53" s="360"/>
      <c r="F53" s="369"/>
      <c r="G53" s="369"/>
      <c r="H53" s="362"/>
      <c r="I53" s="370"/>
      <c r="J53" s="514"/>
      <c r="K53" s="511"/>
      <c r="L53" s="500"/>
      <c r="M53" s="501"/>
      <c r="N53" s="502"/>
      <c r="O53" s="502"/>
    </row>
    <row r="54" spans="1:15" ht="65.45" customHeight="1" x14ac:dyDescent="0.2">
      <c r="A54" s="336"/>
      <c r="B54" s="337" t="str">
        <f>+'[1]Calc Sheet 19_20'!B526:G526</f>
        <v>3.4 Additional Meters Peri Urban Area:  New 1ph  Split pre-paid meter connection- limited by  80A, TP, CB (above 6 to the limit of 12 single phase pre-paid meters)</v>
      </c>
      <c r="C54" s="338" t="s">
        <v>27</v>
      </c>
      <c r="D54" s="360"/>
      <c r="E54" s="360"/>
      <c r="F54" s="369" t="str">
        <f>+'[1]Calc Sheet 19_20'!H526</f>
        <v>Actual estimated cost plus network contribution for 5kVA</v>
      </c>
      <c r="G54" s="369" t="str">
        <f>+'[1]Calc Sheet 19_20'!I526</f>
        <v>Actual estimated cost plus network contribution ADMD &amp; crediting the network contribution already paid for.</v>
      </c>
      <c r="H54" s="362"/>
      <c r="I54" s="370"/>
      <c r="J54" s="514"/>
      <c r="K54" s="511"/>
      <c r="L54" s="500"/>
      <c r="M54" s="501"/>
      <c r="N54" s="502"/>
      <c r="O54" s="502"/>
    </row>
    <row r="55" spans="1:15" ht="27.6" customHeight="1" x14ac:dyDescent="0.2">
      <c r="A55" s="336"/>
      <c r="B55" s="337"/>
      <c r="C55" s="338"/>
      <c r="D55" s="360"/>
      <c r="E55" s="360"/>
      <c r="F55" s="360"/>
      <c r="G55" s="360"/>
      <c r="H55" s="362"/>
      <c r="I55" s="370"/>
      <c r="J55" s="514"/>
      <c r="K55" s="511"/>
      <c r="L55" s="500"/>
      <c r="M55" s="501"/>
      <c r="N55" s="502"/>
      <c r="O55" s="502"/>
    </row>
    <row r="56" spans="1:15" ht="18.75" customHeight="1" x14ac:dyDescent="0.25">
      <c r="A56" s="336"/>
      <c r="B56" s="359" t="str">
        <f>'[1]Calc Sheet 19_20'!B528</f>
        <v>4. NEW THREE PHASE DOMESTIC CONNECTIONS: PERI-URBAN</v>
      </c>
      <c r="C56" s="338"/>
      <c r="D56" s="360"/>
      <c r="E56" s="357"/>
      <c r="F56" s="357"/>
      <c r="G56" s="357"/>
      <c r="H56" s="358"/>
      <c r="I56" s="357"/>
      <c r="J56" s="356"/>
      <c r="K56" s="509"/>
      <c r="L56" s="500"/>
      <c r="M56" s="483"/>
      <c r="N56" s="484"/>
      <c r="O56" s="484"/>
    </row>
    <row r="57" spans="1:15" ht="28.5" customHeight="1" x14ac:dyDescent="0.25">
      <c r="A57" s="350"/>
      <c r="B57" s="410" t="str">
        <f>+'[1]Calc Sheet 19_20'!B530</f>
        <v xml:space="preserve">Three phase domestic connection in meterbox,  supplied from 25kVA from 11kV overhead line (where an 11kV line exists)                                              </v>
      </c>
      <c r="C57" s="342"/>
      <c r="D57" s="360"/>
      <c r="E57" s="360"/>
      <c r="F57" s="360"/>
      <c r="G57" s="360"/>
      <c r="H57" s="358"/>
      <c r="I57" s="357"/>
      <c r="J57" s="356"/>
      <c r="K57" s="509"/>
      <c r="L57" s="500"/>
      <c r="M57" s="483"/>
      <c r="N57" s="484"/>
      <c r="O57" s="484"/>
    </row>
    <row r="58" spans="1:15" ht="13.15" customHeight="1" x14ac:dyDescent="0.2">
      <c r="A58" s="336"/>
      <c r="B58" s="337"/>
      <c r="C58" s="338"/>
      <c r="D58" s="360"/>
      <c r="E58" s="360"/>
      <c r="F58" s="360"/>
      <c r="G58" s="360"/>
      <c r="H58" s="358"/>
      <c r="I58" s="357"/>
      <c r="J58" s="356"/>
      <c r="K58" s="509"/>
      <c r="L58" s="500"/>
      <c r="M58" s="483"/>
      <c r="N58" s="484"/>
      <c r="O58" s="484"/>
    </row>
    <row r="59" spans="1:15" ht="29.45" customHeight="1" x14ac:dyDescent="0.2">
      <c r="A59" s="336"/>
      <c r="B59" s="337" t="str">
        <f>+'[1]Calc Sheet 19_20'!B533</f>
        <v xml:space="preserve">4.1 New Three phase 80A/ph 25kVA domestic connection  in meter box with Time of use (TOU) meter  in Bloemfontein area -              (Mangaung - Peri urban )                                              </v>
      </c>
      <c r="C59" s="338" t="str">
        <f>+C50</f>
        <v>Peri Urban Area</v>
      </c>
      <c r="D59" s="360">
        <f>+'[1]Calc Sheet 19_20'!H571</f>
        <v>28820</v>
      </c>
      <c r="E59" s="360">
        <v>27150</v>
      </c>
      <c r="F59" s="361">
        <v>28820</v>
      </c>
      <c r="G59" s="361">
        <f>+'[1]Calc Sheet 19_20'!I571</f>
        <v>29930</v>
      </c>
      <c r="H59" s="362">
        <f>(G59-F59)/F59</f>
        <v>3.8514920194309507E-2</v>
      </c>
      <c r="I59" s="363">
        <f>G59*I$4</f>
        <v>4489.5</v>
      </c>
      <c r="J59" s="521">
        <f>G59+I59</f>
        <v>34419.5</v>
      </c>
      <c r="K59" s="511">
        <v>9100033030416</v>
      </c>
      <c r="L59" s="500"/>
      <c r="M59" s="501">
        <f>(J59*4.5%)+J59</f>
        <v>35968.377500000002</v>
      </c>
      <c r="N59" s="563">
        <f>(M59*4.6%)+M59</f>
        <v>37622.922865</v>
      </c>
      <c r="O59" s="501">
        <f>(N59*4.6%)+N59</f>
        <v>39353.577316789997</v>
      </c>
    </row>
    <row r="60" spans="1:15" x14ac:dyDescent="0.2">
      <c r="A60" s="336"/>
      <c r="B60" s="411"/>
      <c r="C60" s="338"/>
      <c r="D60" s="360"/>
      <c r="E60" s="360"/>
      <c r="F60" s="361"/>
      <c r="G60" s="361"/>
      <c r="H60" s="358"/>
      <c r="I60" s="383"/>
      <c r="J60" s="450"/>
      <c r="K60" s="509"/>
      <c r="L60" s="500"/>
      <c r="M60" s="483"/>
      <c r="N60" s="484"/>
      <c r="O60" s="484"/>
    </row>
    <row r="61" spans="1:15" ht="25.5" hidden="1" customHeight="1" x14ac:dyDescent="0.25">
      <c r="A61" s="336"/>
      <c r="B61" s="337" t="str">
        <f>+'[1]Calc Sheet 19_20'!B576</f>
        <v xml:space="preserve">4.2 New Three phase 80A/ph 25kVA domestic connection in meter box with Time of use (TOU) meter in all areas except Bloemfontein  (Regional).                                                                                      </v>
      </c>
      <c r="C61" s="342" t="s">
        <v>28</v>
      </c>
      <c r="D61" s="412">
        <f>+'[1]Calc Sheet 19_20'!H612</f>
        <v>28750</v>
      </c>
      <c r="E61" s="360">
        <v>26870</v>
      </c>
      <c r="F61" s="361">
        <v>28750</v>
      </c>
      <c r="G61" s="361">
        <f>+'[1]Calc Sheet 19_20'!I612</f>
        <v>30010</v>
      </c>
      <c r="H61" s="362">
        <f>(G61-F61)/F61</f>
        <v>4.3826086956521737E-2</v>
      </c>
      <c r="I61" s="363">
        <f>G61*I$4</f>
        <v>4501.5</v>
      </c>
      <c r="J61" s="521">
        <f>G61+I61</f>
        <v>34511.5</v>
      </c>
      <c r="K61" s="511">
        <v>9100033030416</v>
      </c>
      <c r="L61" s="500"/>
      <c r="M61" s="501">
        <f>+$J61*(1+'[1]Unit tariffs'!$F$2)</f>
        <v>36996.328000000001</v>
      </c>
      <c r="N61" s="502">
        <f>+$M61*(1+'[1]Unit tariffs'!$F$2)</f>
        <v>39660.063616000007</v>
      </c>
      <c r="O61" s="502"/>
    </row>
    <row r="62" spans="1:15" hidden="1" x14ac:dyDescent="0.2">
      <c r="A62" s="336"/>
      <c r="B62" s="411"/>
      <c r="C62" s="338"/>
      <c r="D62" s="360"/>
      <c r="E62" s="360"/>
      <c r="F62" s="361"/>
      <c r="G62" s="361"/>
      <c r="H62" s="358"/>
      <c r="I62" s="383"/>
      <c r="J62" s="450"/>
      <c r="K62" s="509"/>
      <c r="L62" s="500"/>
      <c r="M62" s="483"/>
      <c r="N62" s="484"/>
      <c r="O62" s="484"/>
    </row>
    <row r="63" spans="1:15" ht="29.45" customHeight="1" x14ac:dyDescent="0.2">
      <c r="A63" s="336"/>
      <c r="B63" s="337" t="str">
        <f>'[1]Calc Sheet 19_20'!B619</f>
        <v xml:space="preserve">4.3  New Three phase Peri-Urban domestic connection - Pre-payment meter (80A per phase / 25kVA Transfomer)                                                    </v>
      </c>
      <c r="C63" s="338" t="s">
        <v>26</v>
      </c>
      <c r="D63" s="360">
        <f>+'[1]Calc Sheet 19_20'!H660</f>
        <v>29440</v>
      </c>
      <c r="E63" s="360">
        <v>27370</v>
      </c>
      <c r="F63" s="361">
        <v>29440</v>
      </c>
      <c r="G63" s="361">
        <f>+'[1]Calc Sheet 19_20'!I660</f>
        <v>35890</v>
      </c>
      <c r="H63" s="362">
        <f>(G63-F63)/F63</f>
        <v>0.21908967391304349</v>
      </c>
      <c r="I63" s="363">
        <f>G63*I$4</f>
        <v>5383.5</v>
      </c>
      <c r="J63" s="521">
        <f>G63+I63</f>
        <v>41273.5</v>
      </c>
      <c r="K63" s="511">
        <v>9100033030416</v>
      </c>
      <c r="L63" s="500"/>
      <c r="M63" s="501">
        <f>(J63*4.5%)+J63</f>
        <v>43130.807500000003</v>
      </c>
      <c r="N63" s="563">
        <f>(M63*4.6%)+M63</f>
        <v>45114.824645000001</v>
      </c>
      <c r="O63" s="501">
        <f>(N63*4.6%)+N63</f>
        <v>47190.106578669998</v>
      </c>
    </row>
    <row r="64" spans="1:15" x14ac:dyDescent="0.2">
      <c r="A64" s="336"/>
      <c r="B64" s="384"/>
      <c r="C64" s="338"/>
      <c r="D64" s="360"/>
      <c r="E64" s="360"/>
      <c r="F64" s="361"/>
      <c r="G64" s="361"/>
      <c r="H64" s="362"/>
      <c r="I64" s="363"/>
      <c r="J64" s="521"/>
      <c r="K64" s="522"/>
      <c r="L64" s="500"/>
      <c r="M64" s="501"/>
      <c r="N64" s="502"/>
      <c r="O64" s="502"/>
    </row>
    <row r="65" spans="1:15" ht="37.9" hidden="1" customHeight="1" x14ac:dyDescent="0.2">
      <c r="A65" s="336"/>
      <c r="B65" s="337" t="str">
        <f>'[1]Calc Sheet 19_20'!B665</f>
        <v xml:space="preserve">4.4 Three phase Peri-Urban domestic connection - Pre- payment meter (80A per phase / 25kVA Transfomer )                                                    </v>
      </c>
      <c r="C65" s="342" t="str">
        <f>+'[1]Calc Sheet 19_20'!I665</f>
        <v>[Regional - peri urban area]</v>
      </c>
      <c r="D65" s="360">
        <f>+'[1]Calc Sheet 19_20'!H705</f>
        <v>26500</v>
      </c>
      <c r="E65" s="360">
        <v>24710</v>
      </c>
      <c r="F65" s="361">
        <v>25310</v>
      </c>
      <c r="G65" s="361">
        <f>+'[1]Calc Sheet 19_20'!I705</f>
        <v>27600</v>
      </c>
      <c r="H65" s="362">
        <f>(G65-F65)/F65</f>
        <v>9.0478071908336621E-2</v>
      </c>
      <c r="I65" s="363">
        <f>G65*I$4</f>
        <v>4140</v>
      </c>
      <c r="J65" s="521">
        <f>G65+I65</f>
        <v>31740</v>
      </c>
      <c r="K65" s="511">
        <v>9100033030416</v>
      </c>
      <c r="L65" s="500"/>
      <c r="M65" s="501">
        <f>+$J65*(1+'[1]Unit tariffs'!$F$2)</f>
        <v>34025.279999999999</v>
      </c>
      <c r="N65" s="502">
        <f>+$M65*(1+'[1]Unit tariffs'!$F$2)</f>
        <v>36475.100160000002</v>
      </c>
      <c r="O65" s="502"/>
    </row>
    <row r="66" spans="1:15" hidden="1" x14ac:dyDescent="0.2">
      <c r="A66" s="336"/>
      <c r="B66" s="384" t="s">
        <v>29</v>
      </c>
      <c r="C66" s="338"/>
      <c r="D66" s="360"/>
      <c r="E66" s="360"/>
      <c r="F66" s="361"/>
      <c r="G66" s="361"/>
      <c r="H66" s="362"/>
      <c r="I66" s="363"/>
      <c r="J66" s="521"/>
      <c r="K66" s="511"/>
      <c r="L66" s="500"/>
      <c r="M66" s="501"/>
      <c r="N66" s="502"/>
      <c r="O66" s="502"/>
    </row>
    <row r="67" spans="1:15" x14ac:dyDescent="0.25">
      <c r="A67" s="336"/>
      <c r="B67" s="359" t="str">
        <f>+'[1]Calc Sheet 19_20'!B715</f>
        <v xml:space="preserve">4.5  Subdivision -  Peri-Urban area: </v>
      </c>
      <c r="C67" s="342"/>
      <c r="D67" s="360"/>
      <c r="E67" s="360"/>
      <c r="F67" s="361"/>
      <c r="G67" s="361"/>
      <c r="H67" s="362"/>
      <c r="I67" s="363"/>
      <c r="J67" s="521"/>
      <c r="K67" s="511"/>
      <c r="L67" s="500"/>
      <c r="M67" s="501"/>
      <c r="N67" s="502"/>
      <c r="O67" s="502"/>
    </row>
    <row r="68" spans="1:15" ht="47.25" customHeight="1" x14ac:dyDescent="0.2">
      <c r="A68" s="336"/>
      <c r="B68" s="367" t="str">
        <f>+'[1]Calc Sheet 19_20'!B717</f>
        <v xml:space="preserve">    4.5.1  Subdivision Pri Urban Area:  New Single Phase Split pre-payment meter connection in existing meter box from existing transformer on stand boundary </v>
      </c>
      <c r="C68" s="338" t="s">
        <v>26</v>
      </c>
      <c r="D68" s="360">
        <f>+'[1]Calc Sheet 19_20'!H746</f>
        <v>16010</v>
      </c>
      <c r="E68" s="360">
        <v>14510</v>
      </c>
      <c r="F68" s="361">
        <f>+'[1]Calc Sheet 19_20'!H746</f>
        <v>16010</v>
      </c>
      <c r="G68" s="361">
        <f>+'[1]Calc Sheet 19_20'!I746</f>
        <v>17890</v>
      </c>
      <c r="H68" s="362">
        <f>(G68-F68)/F68</f>
        <v>0.1174266083697689</v>
      </c>
      <c r="I68" s="363">
        <f>G68*I$4</f>
        <v>2683.5</v>
      </c>
      <c r="J68" s="521">
        <f>G68+I68</f>
        <v>20573.5</v>
      </c>
      <c r="K68" s="511">
        <v>9100033030416</v>
      </c>
      <c r="L68" s="500"/>
      <c r="M68" s="501">
        <f>(J68*4.5%)+J68</f>
        <v>21499.307499999999</v>
      </c>
      <c r="N68" s="563">
        <f>(M68*4.6%)+M68</f>
        <v>22488.275644999998</v>
      </c>
      <c r="O68" s="501">
        <f>(N68*4.6%)+N68</f>
        <v>23522.736324669997</v>
      </c>
    </row>
    <row r="69" spans="1:15" ht="75" x14ac:dyDescent="0.2">
      <c r="A69" s="336"/>
      <c r="B69" s="337" t="str">
        <f>+'[1]Calc Sheet 19_20'!B750</f>
        <v xml:space="preserve">    4.5.2 Subdivision Peri Urban Area:  New Singel Phase Split pre-payment meter connection in new meter box  from addisional transformer on stand boundary </v>
      </c>
      <c r="C69" s="338" t="s">
        <v>26</v>
      </c>
      <c r="D69" s="369" t="str">
        <f>+'[1]Calc Sheet 19_20'!H753</f>
        <v>Actual estimated cost plus network contribution for 5kVA</v>
      </c>
      <c r="E69" s="369"/>
      <c r="F69" s="369" t="s">
        <v>23</v>
      </c>
      <c r="G69" s="369" t="str">
        <f>+'[1]Calc Sheet 19_20'!I753</f>
        <v>Actual estimated cost plus network contribution for 5kVA</v>
      </c>
      <c r="H69" s="362"/>
      <c r="I69" s="370"/>
      <c r="J69" s="514"/>
      <c r="K69" s="511"/>
      <c r="L69" s="500"/>
      <c r="M69" s="501"/>
      <c r="N69" s="502"/>
      <c r="O69" s="502"/>
    </row>
    <row r="70" spans="1:15" ht="75" x14ac:dyDescent="0.2">
      <c r="A70" s="336"/>
      <c r="B70" s="337" t="str">
        <f>+'[1]Calc Sheet 19_20'!B755</f>
        <v xml:space="preserve">    4.5.3 Subdivision Peri Urban Area:  New Three Phase Split pre-payment meter connection in new meter box from addisional transformer on stand boundary </v>
      </c>
      <c r="C70" s="338" t="s">
        <v>26</v>
      </c>
      <c r="D70" s="369" t="str">
        <f>+'[1]Calc Sheet 19_20'!H758</f>
        <v>Actual estimated cost plus network contribution for 5kVA</v>
      </c>
      <c r="E70" s="369"/>
      <c r="F70" s="369" t="s">
        <v>23</v>
      </c>
      <c r="G70" s="369" t="str">
        <f>+'[1]Calc Sheet 19_20'!I758</f>
        <v>Actual estimated cost plus network contribution for 7.5kVA</v>
      </c>
      <c r="H70" s="362"/>
      <c r="I70" s="370"/>
      <c r="J70" s="514"/>
      <c r="K70" s="511"/>
      <c r="L70" s="500"/>
      <c r="M70" s="501"/>
      <c r="N70" s="502"/>
      <c r="O70" s="502"/>
    </row>
    <row r="71" spans="1:15" ht="16.5" thickBot="1" x14ac:dyDescent="0.25">
      <c r="A71" s="413"/>
      <c r="B71" s="414"/>
      <c r="C71" s="415"/>
      <c r="D71" s="416"/>
      <c r="E71" s="416"/>
      <c r="F71" s="416"/>
      <c r="G71" s="416"/>
      <c r="H71" s="417"/>
      <c r="I71" s="416"/>
      <c r="J71" s="537"/>
      <c r="K71" s="538"/>
      <c r="L71" s="500"/>
      <c r="M71" s="539"/>
      <c r="N71" s="540"/>
      <c r="O71" s="540"/>
    </row>
    <row r="72" spans="1:15" ht="16.5" thickBot="1" x14ac:dyDescent="0.3">
      <c r="A72" s="418"/>
      <c r="B72" s="394" t="str">
        <f>B2</f>
        <v>CENTLEC : SERVICES COSTS FOR MANGAUNG METRO</v>
      </c>
      <c r="C72" s="395"/>
      <c r="D72" s="419"/>
      <c r="E72" s="419"/>
      <c r="F72" s="419"/>
      <c r="G72" s="419"/>
      <c r="H72" s="420"/>
      <c r="I72" s="419"/>
      <c r="J72" s="541"/>
      <c r="K72" s="542"/>
      <c r="L72" s="500"/>
      <c r="M72" s="543"/>
      <c r="N72" s="544"/>
      <c r="O72" s="544"/>
    </row>
    <row r="73" spans="1:15" x14ac:dyDescent="0.25">
      <c r="A73" s="350"/>
      <c r="B73" s="377" t="s">
        <v>1</v>
      </c>
      <c r="C73" s="378"/>
      <c r="D73" s="399" t="s">
        <v>3</v>
      </c>
      <c r="E73" s="399"/>
      <c r="F73" s="399" t="s">
        <v>3</v>
      </c>
      <c r="G73" s="399" t="s">
        <v>3</v>
      </c>
      <c r="H73" s="400" t="s">
        <v>4</v>
      </c>
      <c r="I73" s="339" t="s">
        <v>5</v>
      </c>
      <c r="J73" s="533" t="s">
        <v>6</v>
      </c>
      <c r="K73" s="499" t="s">
        <v>7</v>
      </c>
      <c r="L73" s="500"/>
      <c r="M73" s="534" t="s">
        <v>6</v>
      </c>
      <c r="N73" s="535" t="s">
        <v>6</v>
      </c>
      <c r="O73" s="532" t="s">
        <v>6</v>
      </c>
    </row>
    <row r="74" spans="1:15" x14ac:dyDescent="0.25">
      <c r="A74" s="336"/>
      <c r="B74" s="341" t="s">
        <v>30</v>
      </c>
      <c r="C74" s="342"/>
      <c r="D74" s="339" t="s">
        <v>31</v>
      </c>
      <c r="E74" s="339"/>
      <c r="F74" s="339" t="s">
        <v>31</v>
      </c>
      <c r="G74" s="339" t="s">
        <v>31</v>
      </c>
      <c r="H74" s="340" t="s">
        <v>10</v>
      </c>
      <c r="I74" s="343">
        <f>+'[1]Unit tariffs'!F$3</f>
        <v>0.15</v>
      </c>
      <c r="J74" s="498" t="s">
        <v>11</v>
      </c>
      <c r="K74" s="499" t="s">
        <v>12</v>
      </c>
      <c r="L74" s="500"/>
      <c r="M74" s="501" t="s">
        <v>11</v>
      </c>
      <c r="N74" s="502" t="s">
        <v>11</v>
      </c>
      <c r="O74" s="535" t="s">
        <v>11</v>
      </c>
    </row>
    <row r="75" spans="1:15" x14ac:dyDescent="0.25">
      <c r="A75" s="336"/>
      <c r="B75" s="359" t="s">
        <v>1</v>
      </c>
      <c r="C75" s="342"/>
      <c r="D75" s="339" t="str">
        <f>D$5</f>
        <v>2016/2017</v>
      </c>
      <c r="E75" s="339"/>
      <c r="F75" s="344" t="str">
        <f>'[1]Calc Sheet 19_20'!$H$11</f>
        <v>2018/2019</v>
      </c>
      <c r="G75" s="339" t="str">
        <f>'[1]Calc Sheet 19_20'!$I$11</f>
        <v>2019/2020</v>
      </c>
      <c r="H75" s="340" t="str">
        <f>G75</f>
        <v>2019/2020</v>
      </c>
      <c r="I75" s="339" t="str">
        <f>G75</f>
        <v>2019/2020</v>
      </c>
      <c r="J75" s="498" t="str">
        <f>I75</f>
        <v>2019/2020</v>
      </c>
      <c r="K75" s="499" t="s">
        <v>15</v>
      </c>
      <c r="L75" s="500"/>
      <c r="M75" s="501" t="s">
        <v>16</v>
      </c>
      <c r="N75" s="502" t="s">
        <v>17</v>
      </c>
      <c r="O75" s="502" t="s">
        <v>115</v>
      </c>
    </row>
    <row r="76" spans="1:15" x14ac:dyDescent="0.25">
      <c r="A76" s="336"/>
      <c r="B76" s="359" t="s">
        <v>1</v>
      </c>
      <c r="C76" s="342"/>
      <c r="D76" s="339" t="s">
        <v>19</v>
      </c>
      <c r="E76" s="339"/>
      <c r="F76" s="339" t="s">
        <v>19</v>
      </c>
      <c r="G76" s="339" t="s">
        <v>19</v>
      </c>
      <c r="H76" s="340"/>
      <c r="I76" s="339"/>
      <c r="J76" s="498"/>
      <c r="K76" s="499"/>
      <c r="L76" s="500"/>
      <c r="M76" s="501"/>
      <c r="N76" s="502"/>
      <c r="O76" s="502"/>
    </row>
    <row r="77" spans="1:15" ht="19.5" customHeight="1" x14ac:dyDescent="0.25">
      <c r="A77" s="336"/>
      <c r="B77" s="359" t="str">
        <f>'[1]Calc Sheet 19_20'!B761</f>
        <v>5.  TELEPHONE BOOTHS AND ILLUMINATING SIGNS</v>
      </c>
      <c r="C77" s="342"/>
      <c r="D77" s="357"/>
      <c r="E77" s="357"/>
      <c r="F77" s="357"/>
      <c r="G77" s="357"/>
      <c r="H77" s="358"/>
      <c r="I77" s="357"/>
      <c r="J77" s="356"/>
      <c r="K77" s="509"/>
      <c r="L77" s="500"/>
      <c r="M77" s="483"/>
      <c r="N77" s="484"/>
      <c r="O77" s="484"/>
    </row>
    <row r="78" spans="1:15" x14ac:dyDescent="0.2">
      <c r="A78" s="336"/>
      <c r="B78" s="337" t="s">
        <v>1</v>
      </c>
      <c r="C78" s="338"/>
      <c r="D78" s="357"/>
      <c r="E78" s="357"/>
      <c r="F78" s="357"/>
      <c r="G78" s="357"/>
      <c r="H78" s="358"/>
      <c r="I78" s="357"/>
      <c r="J78" s="356"/>
      <c r="K78" s="509" t="s">
        <v>1</v>
      </c>
      <c r="L78" s="500"/>
      <c r="M78" s="483"/>
      <c r="N78" s="484"/>
      <c r="O78" s="484"/>
    </row>
    <row r="79" spans="1:15" x14ac:dyDescent="0.2">
      <c r="A79" s="336"/>
      <c r="B79" s="337" t="s">
        <v>32</v>
      </c>
      <c r="C79" s="338"/>
      <c r="D79" s="357" t="s">
        <v>33</v>
      </c>
      <c r="E79" s="357"/>
      <c r="F79" s="357" t="s">
        <v>33</v>
      </c>
      <c r="G79" s="357" t="s">
        <v>33</v>
      </c>
      <c r="H79" s="358"/>
      <c r="I79" s="357"/>
      <c r="J79" s="356"/>
      <c r="K79" s="511">
        <v>9100033030416</v>
      </c>
      <c r="L79" s="500"/>
      <c r="M79" s="483"/>
      <c r="N79" s="484"/>
      <c r="O79" s="484"/>
    </row>
    <row r="80" spans="1:15" x14ac:dyDescent="0.2">
      <c r="A80" s="336"/>
      <c r="B80" s="337" t="s">
        <v>1</v>
      </c>
      <c r="C80" s="338"/>
      <c r="D80" s="357"/>
      <c r="E80" s="357"/>
      <c r="F80" s="357"/>
      <c r="G80" s="357"/>
      <c r="H80" s="358"/>
      <c r="I80" s="357"/>
      <c r="J80" s="356"/>
      <c r="K80" s="522"/>
      <c r="L80" s="500"/>
      <c r="M80" s="483"/>
      <c r="N80" s="484"/>
      <c r="O80" s="484"/>
    </row>
    <row r="81" spans="1:15" x14ac:dyDescent="0.2">
      <c r="A81" s="336"/>
      <c r="B81" s="337" t="str">
        <f>'[1]Calc Sheet 19_20'!B765</f>
        <v>Levy for electricity consumed</v>
      </c>
      <c r="C81" s="338"/>
      <c r="D81" s="360">
        <f>'[1]Calc Sheet 19_20'!H772</f>
        <v>103</v>
      </c>
      <c r="E81" s="360"/>
      <c r="F81" s="361">
        <f>+'[1]Calc Sheet 19_20'!H772</f>
        <v>103</v>
      </c>
      <c r="G81" s="361">
        <f>'[1]Calc Sheet 19_20'!I772</f>
        <v>111</v>
      </c>
      <c r="H81" s="362">
        <f>(G81-F81)/F81</f>
        <v>7.7669902912621352E-2</v>
      </c>
      <c r="I81" s="363">
        <f>G81*I$4</f>
        <v>16.649999999999999</v>
      </c>
      <c r="J81" s="521">
        <f>G81+I81</f>
        <v>127.65</v>
      </c>
      <c r="K81" s="511">
        <v>9100033030416</v>
      </c>
      <c r="L81" s="500"/>
      <c r="M81" s="501">
        <f>(J81*4.5%)+J81</f>
        <v>133.39425</v>
      </c>
      <c r="N81" s="563">
        <f>(M81*4.6%)+M81</f>
        <v>139.53038549999999</v>
      </c>
      <c r="O81" s="501">
        <f>(N81*4.6%)+N81</f>
        <v>145.948783233</v>
      </c>
    </row>
    <row r="82" spans="1:15" x14ac:dyDescent="0.2">
      <c r="A82" s="336"/>
      <c r="B82" s="337" t="s">
        <v>1</v>
      </c>
      <c r="C82" s="338"/>
      <c r="D82" s="360"/>
      <c r="E82" s="360"/>
      <c r="F82" s="361"/>
      <c r="G82" s="361"/>
      <c r="H82" s="421"/>
      <c r="I82" s="422"/>
      <c r="J82" s="545"/>
      <c r="K82" s="522"/>
      <c r="L82" s="500"/>
      <c r="M82" s="501"/>
      <c r="N82" s="502"/>
      <c r="O82" s="502"/>
    </row>
    <row r="83" spans="1:15" x14ac:dyDescent="0.25">
      <c r="A83" s="336"/>
      <c r="B83" s="359" t="str">
        <f>'[1]Calc Sheet 19_20'!B779</f>
        <v>6. TELKOM DCS CABINETS - Urban</v>
      </c>
      <c r="C83" s="342"/>
      <c r="D83" s="360"/>
      <c r="E83" s="360"/>
      <c r="F83" s="361"/>
      <c r="G83" s="361"/>
      <c r="H83" s="421"/>
      <c r="I83" s="422"/>
      <c r="J83" s="545"/>
      <c r="K83" s="513"/>
      <c r="L83" s="500"/>
      <c r="M83" s="501"/>
      <c r="N83" s="502"/>
      <c r="O83" s="502"/>
    </row>
    <row r="84" spans="1:15" x14ac:dyDescent="0.2">
      <c r="A84" s="336"/>
      <c r="B84" s="337"/>
      <c r="C84" s="338"/>
      <c r="D84" s="360"/>
      <c r="E84" s="360"/>
      <c r="F84" s="361"/>
      <c r="G84" s="361"/>
      <c r="H84" s="421"/>
      <c r="I84" s="422"/>
      <c r="J84" s="545"/>
      <c r="K84" s="513"/>
      <c r="L84" s="500"/>
      <c r="M84" s="501"/>
      <c r="N84" s="502"/>
      <c r="O84" s="502"/>
    </row>
    <row r="85" spans="1:15" x14ac:dyDescent="0.2">
      <c r="A85" s="336"/>
      <c r="B85" s="337" t="str">
        <f>'[1]Calc Sheet 19_20'!B812</f>
        <v>Unit cost for installation</v>
      </c>
      <c r="C85" s="338"/>
      <c r="D85" s="360">
        <f>'[1]Calc Sheet 19_20'!H812</f>
        <v>4780</v>
      </c>
      <c r="E85" s="360">
        <v>4380</v>
      </c>
      <c r="F85" s="361">
        <f>+'[1]Calc Sheet 19_20'!H812</f>
        <v>4780</v>
      </c>
      <c r="G85" s="361">
        <f>'[1]Calc Sheet 19_20'!I812</f>
        <v>5360</v>
      </c>
      <c r="H85" s="362">
        <f>(G85-F85)/F85</f>
        <v>0.12133891213389121</v>
      </c>
      <c r="I85" s="363">
        <f>G85*I$4</f>
        <v>804</v>
      </c>
      <c r="J85" s="521">
        <f>G85+I85</f>
        <v>6164</v>
      </c>
      <c r="K85" s="511">
        <v>9100033030416</v>
      </c>
      <c r="L85" s="500"/>
      <c r="M85" s="501">
        <f>(J85*4.5%)+J85</f>
        <v>6441.38</v>
      </c>
      <c r="N85" s="563">
        <f>(M85*4.6%)+M85</f>
        <v>6737.6834799999997</v>
      </c>
      <c r="O85" s="501">
        <f>(N85*4.6%)+N85</f>
        <v>7047.6169200799995</v>
      </c>
    </row>
    <row r="86" spans="1:15" x14ac:dyDescent="0.2">
      <c r="A86" s="336"/>
      <c r="B86" s="337"/>
      <c r="C86" s="338"/>
      <c r="D86" s="360"/>
      <c r="E86" s="360"/>
      <c r="F86" s="361"/>
      <c r="G86" s="361"/>
      <c r="H86" s="362"/>
      <c r="I86" s="363"/>
      <c r="J86" s="521"/>
      <c r="K86" s="522"/>
      <c r="L86" s="500"/>
      <c r="M86" s="501"/>
      <c r="N86" s="502"/>
      <c r="O86" s="502"/>
    </row>
    <row r="87" spans="1:15" x14ac:dyDescent="0.2">
      <c r="A87" s="336"/>
      <c r="B87" s="337" t="str">
        <f>'[1]Calc Sheet 19_20'!B816</f>
        <v>Monthly energy consumption (no levy)</v>
      </c>
      <c r="C87" s="338"/>
      <c r="D87" s="408">
        <f>'[1]Calc Sheet 19_20'!H823</f>
        <v>634</v>
      </c>
      <c r="E87" s="408"/>
      <c r="F87" s="361">
        <f>+'[1]Calc Sheet 19_20'!H823</f>
        <v>634</v>
      </c>
      <c r="G87" s="361">
        <f>'[1]Calc Sheet 19_20'!I823</f>
        <v>680</v>
      </c>
      <c r="H87" s="362">
        <f>(G87-F87)/F87</f>
        <v>7.2555205047318619E-2</v>
      </c>
      <c r="I87" s="363">
        <f>G87*I$4</f>
        <v>102</v>
      </c>
      <c r="J87" s="521">
        <f>G87+I87</f>
        <v>782</v>
      </c>
      <c r="K87" s="511">
        <v>9100033030416</v>
      </c>
      <c r="L87" s="500"/>
      <c r="M87" s="501">
        <f>(J87*4.5%)+J87</f>
        <v>817.19</v>
      </c>
      <c r="N87" s="563">
        <f>(M87*4.6%)+M87</f>
        <v>854.78074000000004</v>
      </c>
      <c r="O87" s="501">
        <f>(N87*4.6%)+N87</f>
        <v>894.10065403999999</v>
      </c>
    </row>
    <row r="88" spans="1:15" x14ac:dyDescent="0.2">
      <c r="A88" s="336"/>
      <c r="B88" s="337"/>
      <c r="C88" s="338"/>
      <c r="D88" s="357"/>
      <c r="E88" s="357"/>
      <c r="F88" s="361"/>
      <c r="G88" s="361"/>
      <c r="H88" s="358"/>
      <c r="I88" s="383"/>
      <c r="J88" s="450"/>
      <c r="K88" s="509"/>
      <c r="L88" s="500"/>
      <c r="M88" s="483"/>
      <c r="N88" s="484"/>
      <c r="O88" s="484"/>
    </row>
    <row r="89" spans="1:15" ht="16.5" customHeight="1" x14ac:dyDescent="0.25">
      <c r="A89" s="350"/>
      <c r="B89" s="377" t="str">
        <f>'[1]Calc Sheet 19_20'!B830</f>
        <v xml:space="preserve">7. TEMPORARY CONNECTIONS - MAXIMUM PERIOD OF 12 MONTHS </v>
      </c>
      <c r="C89" s="378"/>
      <c r="D89" s="379" t="s">
        <v>1</v>
      </c>
      <c r="E89" s="379"/>
      <c r="F89" s="423" t="s">
        <v>1</v>
      </c>
      <c r="G89" s="423" t="s">
        <v>1</v>
      </c>
      <c r="H89" s="354"/>
      <c r="I89" s="424"/>
      <c r="J89" s="462"/>
      <c r="K89" s="508" t="s">
        <v>1</v>
      </c>
      <c r="L89" s="500"/>
      <c r="M89" s="485"/>
      <c r="N89" s="486"/>
      <c r="O89" s="486"/>
    </row>
    <row r="90" spans="1:15" x14ac:dyDescent="0.2">
      <c r="A90" s="336"/>
      <c r="B90" s="337"/>
      <c r="C90" s="338"/>
      <c r="D90" s="360" t="s">
        <v>34</v>
      </c>
      <c r="E90" s="360"/>
      <c r="F90" s="361" t="s">
        <v>34</v>
      </c>
      <c r="G90" s="361" t="s">
        <v>34</v>
      </c>
      <c r="H90" s="358"/>
      <c r="I90" s="383"/>
      <c r="J90" s="450"/>
      <c r="K90" s="509"/>
      <c r="L90" s="500"/>
      <c r="M90" s="483"/>
      <c r="N90" s="484"/>
      <c r="O90" s="484"/>
    </row>
    <row r="91" spans="1:15" x14ac:dyDescent="0.2">
      <c r="A91" s="336"/>
      <c r="B91" s="337" t="s">
        <v>35</v>
      </c>
      <c r="C91" s="338"/>
      <c r="D91" s="360"/>
      <c r="E91" s="360"/>
      <c r="F91" s="361"/>
      <c r="G91" s="361"/>
      <c r="H91" s="358"/>
      <c r="I91" s="383"/>
      <c r="J91" s="450"/>
      <c r="K91" s="509"/>
      <c r="L91" s="500"/>
      <c r="M91" s="483"/>
      <c r="N91" s="484"/>
      <c r="O91" s="484"/>
    </row>
    <row r="92" spans="1:15" x14ac:dyDescent="0.2">
      <c r="A92" s="336"/>
      <c r="B92" s="337" t="s">
        <v>36</v>
      </c>
      <c r="C92" s="338"/>
      <c r="D92" s="360"/>
      <c r="E92" s="360"/>
      <c r="F92" s="361"/>
      <c r="G92" s="361"/>
      <c r="H92" s="358"/>
      <c r="I92" s="383"/>
      <c r="J92" s="450"/>
      <c r="K92" s="509"/>
      <c r="L92" s="500"/>
      <c r="M92" s="483"/>
      <c r="N92" s="484"/>
      <c r="O92" s="484"/>
    </row>
    <row r="93" spans="1:15" x14ac:dyDescent="0.2">
      <c r="A93" s="336"/>
      <c r="B93" s="337" t="s">
        <v>37</v>
      </c>
      <c r="C93" s="338"/>
      <c r="D93" s="360"/>
      <c r="E93" s="360"/>
      <c r="F93" s="361"/>
      <c r="G93" s="361"/>
      <c r="H93" s="358"/>
      <c r="I93" s="383"/>
      <c r="J93" s="450"/>
      <c r="K93" s="509" t="s">
        <v>1</v>
      </c>
      <c r="L93" s="500"/>
      <c r="M93" s="483"/>
      <c r="N93" s="484"/>
      <c r="O93" s="484"/>
    </row>
    <row r="94" spans="1:15" x14ac:dyDescent="0.2">
      <c r="A94" s="336"/>
      <c r="B94" s="337"/>
      <c r="C94" s="338"/>
      <c r="D94" s="360"/>
      <c r="E94" s="360"/>
      <c r="F94" s="361"/>
      <c r="G94" s="361"/>
      <c r="H94" s="358"/>
      <c r="I94" s="383"/>
      <c r="J94" s="450"/>
      <c r="K94" s="509"/>
      <c r="L94" s="500"/>
      <c r="M94" s="483"/>
      <c r="N94" s="484"/>
      <c r="O94" s="484"/>
    </row>
    <row r="95" spans="1:15" ht="60" x14ac:dyDescent="0.2">
      <c r="A95" s="336"/>
      <c r="B95" s="337" t="str">
        <f>'[1]Calc Sheet 19_20'!B832</f>
        <v>7.1 Temporary builders underground connection - Three phase 80 Ampère Prepaid meter only.  Please note: These connections would only be permitted  for a maximum period of 12 months after which it will be removed by CENTLEC.</v>
      </c>
      <c r="C95" s="338"/>
      <c r="D95" s="360">
        <f>'[1]Calc Sheet 19_20'!H866</f>
        <v>27920</v>
      </c>
      <c r="E95" s="360">
        <v>25880</v>
      </c>
      <c r="F95" s="361">
        <f>+'[1]Calc Sheet 19_20'!H866</f>
        <v>27920</v>
      </c>
      <c r="G95" s="361">
        <f>'[1]Calc Sheet 19_20'!I866</f>
        <v>29710</v>
      </c>
      <c r="H95" s="362">
        <f>(G95-F95)/F95</f>
        <v>6.4111747851002862E-2</v>
      </c>
      <c r="I95" s="363">
        <f>G95*I$4</f>
        <v>4456.5</v>
      </c>
      <c r="J95" s="521">
        <f>G95+I95</f>
        <v>34166.5</v>
      </c>
      <c r="K95" s="511">
        <v>9100033030416</v>
      </c>
      <c r="L95" s="500"/>
      <c r="M95" s="501">
        <f>(J95*4.5%)+J95</f>
        <v>35703.9925</v>
      </c>
      <c r="N95" s="563">
        <f>(M95*4.6%)+M95</f>
        <v>37346.376154999998</v>
      </c>
      <c r="O95" s="501">
        <f>(N95*4.6%)+N95</f>
        <v>39064.309458129996</v>
      </c>
    </row>
    <row r="96" spans="1:15" ht="12.6" customHeight="1" x14ac:dyDescent="0.2">
      <c r="A96" s="336"/>
      <c r="B96" s="337"/>
      <c r="C96" s="338"/>
      <c r="D96" s="360"/>
      <c r="E96" s="360"/>
      <c r="F96" s="360"/>
      <c r="G96" s="360"/>
      <c r="H96" s="362"/>
      <c r="I96" s="370"/>
      <c r="J96" s="514"/>
      <c r="K96" s="511"/>
      <c r="L96" s="500"/>
      <c r="M96" s="501"/>
      <c r="N96" s="502"/>
      <c r="O96" s="502"/>
    </row>
    <row r="97" spans="1:15" ht="44.45" customHeight="1" x14ac:dyDescent="0.2">
      <c r="A97" s="336"/>
      <c r="B97" s="337" t="str">
        <f>+'[1]Calc Sheet 19_20'!B869:G869</f>
        <v xml:space="preserve">7.2 Temporary connection for a special events - These temporary connections would only be permitted for MMM approved special short term events and it would be removed afterwards - Maximum duration is 12 months. </v>
      </c>
      <c r="C97" s="338"/>
      <c r="D97" s="368"/>
      <c r="E97" s="368"/>
      <c r="F97" s="368"/>
      <c r="G97" s="368"/>
      <c r="H97" s="362"/>
      <c r="I97" s="370"/>
      <c r="J97" s="514"/>
      <c r="K97" s="511"/>
      <c r="L97" s="500"/>
      <c r="M97" s="501"/>
      <c r="N97" s="502"/>
      <c r="O97" s="502"/>
    </row>
    <row r="98" spans="1:15" ht="6.6" customHeight="1" x14ac:dyDescent="0.2">
      <c r="A98" s="336"/>
      <c r="B98" s="337"/>
      <c r="C98" s="338"/>
      <c r="D98" s="368"/>
      <c r="E98" s="368"/>
      <c r="F98" s="368"/>
      <c r="G98" s="368"/>
      <c r="H98" s="362"/>
      <c r="I98" s="370"/>
      <c r="J98" s="514"/>
      <c r="K98" s="511"/>
      <c r="L98" s="500"/>
      <c r="M98" s="501"/>
      <c r="N98" s="502"/>
      <c r="O98" s="502"/>
    </row>
    <row r="99" spans="1:15" ht="45" x14ac:dyDescent="0.2">
      <c r="A99" s="336"/>
      <c r="B99" s="337" t="str">
        <f>+'[1]Calc Sheet 19_20'!B871:G871</f>
        <v>7.2.1 Temporary connection for a special event - Single phase 80Ampère P/P with over head Airdac - Church Crusades, Social, Cultural and community events, temporary creches, police stations, ect (No DOE Subs)</v>
      </c>
      <c r="C99" s="338"/>
      <c r="D99" s="408">
        <f>+'[1]Calc Sheet 19_20'!H902</f>
        <v>9070</v>
      </c>
      <c r="E99" s="408">
        <v>8260</v>
      </c>
      <c r="F99" s="409">
        <f>+'[1]Calc Sheet 19_20'!H902</f>
        <v>9070</v>
      </c>
      <c r="G99" s="409">
        <f>+'[1]Calc Sheet 19_20'!I902</f>
        <v>10220</v>
      </c>
      <c r="H99" s="362">
        <f>(G99-F99)/F99</f>
        <v>0.12679162072767364</v>
      </c>
      <c r="I99" s="363">
        <f>G99*I$4</f>
        <v>1533</v>
      </c>
      <c r="J99" s="521">
        <f>G99+I99</f>
        <v>11753</v>
      </c>
      <c r="K99" s="511" t="s">
        <v>38</v>
      </c>
      <c r="L99" s="500"/>
      <c r="M99" s="501">
        <f>(J99*4.5%)+J99</f>
        <v>12281.885</v>
      </c>
      <c r="N99" s="563">
        <f t="shared" ref="N99:O101" si="1">(M99*4.6%)+M99</f>
        <v>12846.851710000001</v>
      </c>
      <c r="O99" s="501">
        <f t="shared" si="1"/>
        <v>13437.806888660001</v>
      </c>
    </row>
    <row r="100" spans="1:15" ht="45" x14ac:dyDescent="0.2">
      <c r="A100" s="336"/>
      <c r="B100" s="337" t="str">
        <f>+'[1]Calc Sheet 19_20'!B905:G905</f>
        <v>7.2.2 Temporary connection for a special event - Three phase 80Ampère P/P- Church Crusades, Social, Cultural and community events, temporary creches, police stations, Car wash ect (No DOE Subs)</v>
      </c>
      <c r="C100" s="338"/>
      <c r="D100" s="408">
        <f>+'[1]Calc Sheet 19_20'!H903</f>
        <v>3.7757437070938218E-2</v>
      </c>
      <c r="E100" s="408">
        <v>25880</v>
      </c>
      <c r="F100" s="409">
        <f>+'[1]Calc Sheet 19_20'!H938</f>
        <v>27920</v>
      </c>
      <c r="G100" s="409">
        <f>+'[1]Calc Sheet 19_20'!I938</f>
        <v>29710</v>
      </c>
      <c r="H100" s="362">
        <f>(G100-F100)/F100</f>
        <v>6.4111747851002862E-2</v>
      </c>
      <c r="I100" s="363">
        <f>G100*I$4</f>
        <v>4456.5</v>
      </c>
      <c r="J100" s="521">
        <f>G100+I100</f>
        <v>34166.5</v>
      </c>
      <c r="K100" s="511" t="s">
        <v>38</v>
      </c>
      <c r="L100" s="500"/>
      <c r="M100" s="501">
        <f>(J100*4.5%)+J100</f>
        <v>35703.9925</v>
      </c>
      <c r="N100" s="563">
        <f t="shared" si="1"/>
        <v>37346.376154999998</v>
      </c>
      <c r="O100" s="501">
        <f t="shared" si="1"/>
        <v>39064.309458129996</v>
      </c>
    </row>
    <row r="101" spans="1:15" ht="43.9" customHeight="1" x14ac:dyDescent="0.2">
      <c r="A101" s="371"/>
      <c r="B101" s="372" t="str">
        <f>+'[1]Calc Sheet 19_20'!B941:G941</f>
        <v>7.2.3 Temporary connection for a special event - Three phase 80Ampère P/P- Church Crusades, Social, Cultural and community events, temporary creches, police stations,Car wash ect (DOE Subsidised sites)</v>
      </c>
      <c r="C101" s="373"/>
      <c r="D101" s="408">
        <f>+'[1]Calc Sheet 19_20'!H904</f>
        <v>0</v>
      </c>
      <c r="E101" s="425">
        <v>20525</v>
      </c>
      <c r="F101" s="426">
        <f>+'[1]Calc Sheet 19_20'!H974</f>
        <v>22370</v>
      </c>
      <c r="G101" s="426">
        <f>+'[1]Calc Sheet 19_20'!I974</f>
        <v>22910</v>
      </c>
      <c r="H101" s="362">
        <f>(G101-F101)/F101</f>
        <v>2.4139472507822977E-2</v>
      </c>
      <c r="I101" s="363">
        <f>G101*I$4</f>
        <v>3436.5</v>
      </c>
      <c r="J101" s="521">
        <f>G101+I101</f>
        <v>26346.5</v>
      </c>
      <c r="K101" s="511" t="s">
        <v>38</v>
      </c>
      <c r="L101" s="500"/>
      <c r="M101" s="501">
        <f>(J101*4.5%)+J101</f>
        <v>27532.092499999999</v>
      </c>
      <c r="N101" s="563">
        <f t="shared" si="1"/>
        <v>28798.568755</v>
      </c>
      <c r="O101" s="501">
        <f t="shared" si="1"/>
        <v>30123.302917730001</v>
      </c>
    </row>
    <row r="102" spans="1:15" ht="16.5" thickBot="1" x14ac:dyDescent="0.25">
      <c r="A102" s="413"/>
      <c r="B102" s="427"/>
      <c r="C102" s="415"/>
      <c r="D102" s="416"/>
      <c r="E102" s="416"/>
      <c r="F102" s="416"/>
      <c r="G102" s="416"/>
      <c r="H102" s="417"/>
      <c r="I102" s="416"/>
      <c r="J102" s="537"/>
      <c r="K102" s="546"/>
      <c r="L102" s="500"/>
      <c r="M102" s="539"/>
      <c r="N102" s="540"/>
      <c r="O102" s="540"/>
    </row>
    <row r="103" spans="1:15" ht="16.5" customHeight="1" thickBot="1" x14ac:dyDescent="0.3">
      <c r="A103" s="418"/>
      <c r="B103" s="394" t="str">
        <f>$B2</f>
        <v>CENTLEC : SERVICES COSTS FOR MANGAUNG METRO</v>
      </c>
      <c r="C103" s="395"/>
      <c r="D103" s="419"/>
      <c r="E103" s="419"/>
      <c r="F103" s="419"/>
      <c r="G103" s="419"/>
      <c r="H103" s="420"/>
      <c r="I103" s="419"/>
      <c r="J103" s="541"/>
      <c r="K103" s="542"/>
      <c r="L103" s="500"/>
      <c r="M103" s="543"/>
      <c r="N103" s="544"/>
      <c r="O103" s="544"/>
    </row>
    <row r="104" spans="1:15" x14ac:dyDescent="0.25">
      <c r="A104" s="336"/>
      <c r="B104" s="359" t="s">
        <v>1</v>
      </c>
      <c r="C104" s="342"/>
      <c r="D104" s="339" t="s">
        <v>3</v>
      </c>
      <c r="E104" s="339"/>
      <c r="F104" s="339" t="s">
        <v>3</v>
      </c>
      <c r="G104" s="339" t="s">
        <v>3</v>
      </c>
      <c r="H104" s="340" t="s">
        <v>4</v>
      </c>
      <c r="I104" s="339" t="s">
        <v>5</v>
      </c>
      <c r="J104" s="498" t="s">
        <v>6</v>
      </c>
      <c r="K104" s="499" t="s">
        <v>7</v>
      </c>
      <c r="L104" s="500"/>
      <c r="M104" s="501" t="s">
        <v>6</v>
      </c>
      <c r="N104" s="502" t="s">
        <v>6</v>
      </c>
      <c r="O104" s="532" t="s">
        <v>6</v>
      </c>
    </row>
    <row r="105" spans="1:15" x14ac:dyDescent="0.25">
      <c r="A105" s="336"/>
      <c r="B105" s="428" t="s">
        <v>39</v>
      </c>
      <c r="C105" s="342"/>
      <c r="D105" s="339" t="s">
        <v>31</v>
      </c>
      <c r="E105" s="339"/>
      <c r="F105" s="339" t="s">
        <v>31</v>
      </c>
      <c r="G105" s="339" t="s">
        <v>31</v>
      </c>
      <c r="H105" s="340" t="s">
        <v>10</v>
      </c>
      <c r="I105" s="343">
        <f>+'[1]Unit tariffs'!F$3</f>
        <v>0.15</v>
      </c>
      <c r="J105" s="498" t="s">
        <v>11</v>
      </c>
      <c r="K105" s="499" t="s">
        <v>12</v>
      </c>
      <c r="L105" s="500"/>
      <c r="M105" s="501" t="s">
        <v>11</v>
      </c>
      <c r="N105" s="502" t="s">
        <v>11</v>
      </c>
      <c r="O105" s="535" t="s">
        <v>11</v>
      </c>
    </row>
    <row r="106" spans="1:15" x14ac:dyDescent="0.25">
      <c r="A106" s="336"/>
      <c r="B106" s="359" t="s">
        <v>1</v>
      </c>
      <c r="C106" s="342"/>
      <c r="D106" s="339" t="str">
        <f>D$5</f>
        <v>2016/2017</v>
      </c>
      <c r="E106" s="339"/>
      <c r="F106" s="344" t="str">
        <f>'[1]Calc Sheet 19_20'!$H$11</f>
        <v>2018/2019</v>
      </c>
      <c r="G106" s="339" t="str">
        <f>'[1]Calc Sheet 19_20'!$I$11</f>
        <v>2019/2020</v>
      </c>
      <c r="H106" s="340" t="str">
        <f>G106</f>
        <v>2019/2020</v>
      </c>
      <c r="I106" s="339" t="str">
        <f>G106</f>
        <v>2019/2020</v>
      </c>
      <c r="J106" s="498" t="str">
        <f>I106</f>
        <v>2019/2020</v>
      </c>
      <c r="K106" s="499" t="s">
        <v>15</v>
      </c>
      <c r="L106" s="500"/>
      <c r="M106" s="501" t="s">
        <v>16</v>
      </c>
      <c r="N106" s="502" t="s">
        <v>17</v>
      </c>
      <c r="O106" s="502" t="s">
        <v>115</v>
      </c>
    </row>
    <row r="107" spans="1:15" ht="16.5" thickBot="1" x14ac:dyDescent="0.3">
      <c r="A107" s="345"/>
      <c r="B107" s="346" t="s">
        <v>1</v>
      </c>
      <c r="C107" s="347"/>
      <c r="D107" s="348" t="s">
        <v>19</v>
      </c>
      <c r="E107" s="348"/>
      <c r="F107" s="348" t="s">
        <v>19</v>
      </c>
      <c r="G107" s="348" t="s">
        <v>19</v>
      </c>
      <c r="H107" s="349"/>
      <c r="I107" s="348"/>
      <c r="J107" s="503"/>
      <c r="K107" s="504"/>
      <c r="L107" s="500"/>
      <c r="M107" s="505"/>
      <c r="N107" s="506"/>
      <c r="O107" s="506"/>
    </row>
    <row r="108" spans="1:15" ht="16.5" thickTop="1" x14ac:dyDescent="0.25">
      <c r="A108" s="350"/>
      <c r="B108" s="377" t="str">
        <f>'[1]Calc Sheet 19_20'!B979</f>
        <v>8. ALTERATIONS TO ELECTRICITY SERVICES</v>
      </c>
      <c r="C108" s="378"/>
      <c r="D108" s="379" t="s">
        <v>1</v>
      </c>
      <c r="E108" s="379"/>
      <c r="F108" s="379" t="s">
        <v>1</v>
      </c>
      <c r="G108" s="379" t="s">
        <v>1</v>
      </c>
      <c r="H108" s="354" t="s">
        <v>1</v>
      </c>
      <c r="I108" s="353"/>
      <c r="J108" s="507"/>
      <c r="K108" s="508"/>
      <c r="L108" s="547"/>
      <c r="M108" s="485"/>
      <c r="N108" s="486"/>
      <c r="O108" s="486"/>
    </row>
    <row r="109" spans="1:15" x14ac:dyDescent="0.2">
      <c r="A109" s="336"/>
      <c r="B109" s="337" t="s">
        <v>1</v>
      </c>
      <c r="C109" s="338"/>
      <c r="D109" s="360"/>
      <c r="E109" s="360"/>
      <c r="F109" s="360"/>
      <c r="G109" s="360"/>
      <c r="H109" s="358" t="s">
        <v>1</v>
      </c>
      <c r="I109" s="357"/>
      <c r="J109" s="356"/>
      <c r="K109" s="509"/>
      <c r="L109" s="547"/>
      <c r="M109" s="483"/>
      <c r="N109" s="484"/>
      <c r="O109" s="484"/>
    </row>
    <row r="110" spans="1:15" ht="30" x14ac:dyDescent="0.2">
      <c r="A110" s="336"/>
      <c r="B110" s="337" t="str">
        <f>'[1]Calc Sheet 19_20'!B981</f>
        <v>8.1.1 Conversion of a single register meter to Single phase Pre-payment where meterbox exist on erf boundary - ( No charge for Prepayment  meter)</v>
      </c>
      <c r="C110" s="338"/>
      <c r="D110" s="360">
        <f>'[1]Calc Sheet 19_20'!H1003</f>
        <v>1610</v>
      </c>
      <c r="E110" s="360">
        <v>1410</v>
      </c>
      <c r="F110" s="361">
        <v>1610</v>
      </c>
      <c r="G110" s="361">
        <f>'[1]Calc Sheet 19_20'!I1003</f>
        <v>1890</v>
      </c>
      <c r="H110" s="362">
        <f t="shared" ref="H110:H121" si="2">(G110-F110)/F110</f>
        <v>0.17391304347826086</v>
      </c>
      <c r="I110" s="363">
        <f t="shared" ref="I110:I121" si="3">G110*I$4</f>
        <v>283.5</v>
      </c>
      <c r="J110" s="510">
        <f t="shared" ref="J110:J121" si="4">G110+I110</f>
        <v>2173.5</v>
      </c>
      <c r="K110" s="511" t="s">
        <v>38</v>
      </c>
      <c r="L110" s="500"/>
      <c r="M110" s="501">
        <f t="shared" ref="M110:M121" si="5">(J110*4.5%)+J110</f>
        <v>2271.3074999999999</v>
      </c>
      <c r="N110" s="563">
        <f t="shared" ref="N110:O121" si="6">(M110*4.6%)+M110</f>
        <v>2375.7876449999999</v>
      </c>
      <c r="O110" s="501">
        <f t="shared" si="6"/>
        <v>2485.0738766699997</v>
      </c>
    </row>
    <row r="111" spans="1:15" ht="30" x14ac:dyDescent="0.2">
      <c r="A111" s="336"/>
      <c r="B111" s="337" t="str">
        <f>'[1]Calc Sheet 19_20'!B1010</f>
        <v>8.1.2 Conversion of Three phase (TOU/kWH) connection to Prepayment meter - Existing meterbox on erf boundary</v>
      </c>
      <c r="C111" s="338" t="s">
        <v>22</v>
      </c>
      <c r="D111" s="360">
        <f>'[1]Calc Sheet 19_20'!H1033</f>
        <v>9900</v>
      </c>
      <c r="E111" s="360">
        <v>9390</v>
      </c>
      <c r="F111" s="361">
        <v>9900</v>
      </c>
      <c r="G111" s="361">
        <f>'[1]Calc Sheet 19_20'!I1033</f>
        <v>10800</v>
      </c>
      <c r="H111" s="362">
        <f t="shared" si="2"/>
        <v>9.0909090909090912E-2</v>
      </c>
      <c r="I111" s="363">
        <f t="shared" si="3"/>
        <v>1620</v>
      </c>
      <c r="J111" s="510">
        <f t="shared" si="4"/>
        <v>12420</v>
      </c>
      <c r="K111" s="511" t="s">
        <v>38</v>
      </c>
      <c r="L111" s="500"/>
      <c r="M111" s="501">
        <f t="shared" si="5"/>
        <v>12978.9</v>
      </c>
      <c r="N111" s="563">
        <f t="shared" si="6"/>
        <v>13575.929399999999</v>
      </c>
      <c r="O111" s="501">
        <f t="shared" si="6"/>
        <v>14200.422152399999</v>
      </c>
    </row>
    <row r="112" spans="1:15" ht="30" x14ac:dyDescent="0.2">
      <c r="A112" s="336"/>
      <c r="B112" s="337" t="str">
        <f>'[1]Calc Sheet 19_20'!B1039</f>
        <v xml:space="preserve">8.1.3 Conversion of single phase Urban connection to three phase - Time of Use Meter(TOU)            </v>
      </c>
      <c r="C112" s="338" t="s">
        <v>22</v>
      </c>
      <c r="D112" s="360">
        <f>'[1]Calc Sheet 19_20'!H1071</f>
        <v>19520</v>
      </c>
      <c r="E112" s="360">
        <v>18190</v>
      </c>
      <c r="F112" s="361">
        <v>19520</v>
      </c>
      <c r="G112" s="361">
        <f>'[1]Calc Sheet 19_20'!I1071</f>
        <v>21200</v>
      </c>
      <c r="H112" s="362">
        <f t="shared" si="2"/>
        <v>8.6065573770491802E-2</v>
      </c>
      <c r="I112" s="363">
        <f t="shared" si="3"/>
        <v>3180</v>
      </c>
      <c r="J112" s="510">
        <f t="shared" si="4"/>
        <v>24380</v>
      </c>
      <c r="K112" s="511" t="s">
        <v>38</v>
      </c>
      <c r="L112" s="500"/>
      <c r="M112" s="501">
        <f t="shared" si="5"/>
        <v>25477.1</v>
      </c>
      <c r="N112" s="563">
        <f t="shared" si="6"/>
        <v>26649.046599999998</v>
      </c>
      <c r="O112" s="501">
        <f t="shared" si="6"/>
        <v>27874.902743599996</v>
      </c>
    </row>
    <row r="113" spans="1:15" ht="30" x14ac:dyDescent="0.2">
      <c r="A113" s="336"/>
      <c r="B113" s="337" t="str">
        <f>'[1]Calc Sheet 19_20'!B1076</f>
        <v xml:space="preserve">8.1.4 Conversion of single phase Urban connection to three phase - Split pre-payment meter             </v>
      </c>
      <c r="C113" s="338" t="s">
        <v>22</v>
      </c>
      <c r="D113" s="360">
        <f>'[1]Calc Sheet 19_20'!H1107</f>
        <v>12020</v>
      </c>
      <c r="E113" s="360">
        <v>10960</v>
      </c>
      <c r="F113" s="361">
        <v>12020</v>
      </c>
      <c r="G113" s="361">
        <f>'[1]Calc Sheet 19_20'!I1107</f>
        <v>13170</v>
      </c>
      <c r="H113" s="362">
        <f t="shared" si="2"/>
        <v>9.5673876871880198E-2</v>
      </c>
      <c r="I113" s="363">
        <f t="shared" si="3"/>
        <v>1975.5</v>
      </c>
      <c r="J113" s="510">
        <f t="shared" si="4"/>
        <v>15145.5</v>
      </c>
      <c r="K113" s="511" t="s">
        <v>38</v>
      </c>
      <c r="L113" s="500"/>
      <c r="M113" s="501">
        <f t="shared" si="5"/>
        <v>15827.047500000001</v>
      </c>
      <c r="N113" s="563">
        <f t="shared" si="6"/>
        <v>16555.091684999999</v>
      </c>
      <c r="O113" s="501">
        <f t="shared" si="6"/>
        <v>17316.625902510001</v>
      </c>
    </row>
    <row r="114" spans="1:15" ht="30" x14ac:dyDescent="0.2">
      <c r="A114" s="336"/>
      <c r="B114" s="337" t="str">
        <f>'[1]Calc Sheet 19_20'!B1113</f>
        <v xml:space="preserve">8.1.5 Conversion of single phase Urban connection to three phase - Time of Use Meter(TOU)            </v>
      </c>
      <c r="C114" s="338" t="s">
        <v>22</v>
      </c>
      <c r="D114" s="360">
        <f>'[1]Calc Sheet 19_20'!H1144</f>
        <v>16970</v>
      </c>
      <c r="E114" s="360">
        <v>15890</v>
      </c>
      <c r="F114" s="361">
        <v>16970</v>
      </c>
      <c r="G114" s="361">
        <f>'[1]Calc Sheet 19_20'!I1144</f>
        <v>18450</v>
      </c>
      <c r="H114" s="362">
        <f t="shared" si="2"/>
        <v>8.7212728344136708E-2</v>
      </c>
      <c r="I114" s="363">
        <f t="shared" si="3"/>
        <v>2767.5</v>
      </c>
      <c r="J114" s="510">
        <f t="shared" si="4"/>
        <v>21217.5</v>
      </c>
      <c r="K114" s="511" t="s">
        <v>38</v>
      </c>
      <c r="L114" s="500"/>
      <c r="M114" s="501">
        <f t="shared" si="5"/>
        <v>22172.287499999999</v>
      </c>
      <c r="N114" s="563">
        <f t="shared" si="6"/>
        <v>23192.212724999998</v>
      </c>
      <c r="O114" s="501">
        <f t="shared" si="6"/>
        <v>24259.054510349997</v>
      </c>
    </row>
    <row r="115" spans="1:15" ht="30" x14ac:dyDescent="0.2">
      <c r="A115" s="336"/>
      <c r="B115" s="337" t="str">
        <f>'[1]Calc Sheet 19_20'!B1148</f>
        <v xml:space="preserve">8.1.6 Conversion of single phase Urban connection to three phase - Split pre-payment meter            </v>
      </c>
      <c r="C115" s="338" t="s">
        <v>22</v>
      </c>
      <c r="D115" s="360">
        <f>'[1]Calc Sheet 19_20'!H1178</f>
        <v>15370</v>
      </c>
      <c r="E115" s="360">
        <v>14355</v>
      </c>
      <c r="F115" s="361">
        <v>15370</v>
      </c>
      <c r="G115" s="361">
        <f>'[1]Calc Sheet 19_20'!I1178</f>
        <v>16750</v>
      </c>
      <c r="H115" s="362">
        <f t="shared" si="2"/>
        <v>8.9785296031229672E-2</v>
      </c>
      <c r="I115" s="363">
        <f t="shared" si="3"/>
        <v>2512.5</v>
      </c>
      <c r="J115" s="510">
        <f t="shared" si="4"/>
        <v>19262.5</v>
      </c>
      <c r="K115" s="511" t="s">
        <v>38</v>
      </c>
      <c r="L115" s="500"/>
      <c r="M115" s="501">
        <f t="shared" si="5"/>
        <v>20129.3125</v>
      </c>
      <c r="N115" s="563">
        <f t="shared" si="6"/>
        <v>21055.260875</v>
      </c>
      <c r="O115" s="501">
        <f t="shared" si="6"/>
        <v>22023.802875249999</v>
      </c>
    </row>
    <row r="116" spans="1:15" ht="30" x14ac:dyDescent="0.2">
      <c r="A116" s="336"/>
      <c r="B116" s="337" t="str">
        <f>'[1]Calc Sheet 19_20'!B1183</f>
        <v xml:space="preserve">8.1.7 Conversion of single phase Peri-Urban connection to three phase -Time of Use Meter(TOU)  </v>
      </c>
      <c r="C116" s="338" t="s">
        <v>40</v>
      </c>
      <c r="D116" s="360">
        <f>'[1]Calc Sheet 19_20'!H1214</f>
        <v>22380</v>
      </c>
      <c r="E116" s="360">
        <v>20570</v>
      </c>
      <c r="F116" s="361">
        <v>22380</v>
      </c>
      <c r="G116" s="361">
        <f>'[1]Calc Sheet 19_20'!I1214</f>
        <v>25140</v>
      </c>
      <c r="H116" s="362">
        <f t="shared" si="2"/>
        <v>0.12332439678284182</v>
      </c>
      <c r="I116" s="363">
        <f t="shared" si="3"/>
        <v>3771</v>
      </c>
      <c r="J116" s="510">
        <f t="shared" si="4"/>
        <v>28911</v>
      </c>
      <c r="K116" s="511" t="s">
        <v>38</v>
      </c>
      <c r="L116" s="500"/>
      <c r="M116" s="501">
        <f t="shared" si="5"/>
        <v>30211.994999999999</v>
      </c>
      <c r="N116" s="563">
        <f t="shared" si="6"/>
        <v>31601.746769999998</v>
      </c>
      <c r="O116" s="501">
        <f t="shared" si="6"/>
        <v>33055.427121419998</v>
      </c>
    </row>
    <row r="117" spans="1:15" ht="30" x14ac:dyDescent="0.2">
      <c r="A117" s="336"/>
      <c r="B117" s="337" t="str">
        <f>'[1]Calc Sheet 19_20'!B1219</f>
        <v xml:space="preserve">8.1.8 Conversion of single phase Peri-Urban connection to three phase -Split pre-payment meter    </v>
      </c>
      <c r="C117" s="338" t="s">
        <v>40</v>
      </c>
      <c r="D117" s="360">
        <f>'[1]Calc Sheet 19_20'!H1250</f>
        <v>25120</v>
      </c>
      <c r="E117" s="360">
        <v>23200</v>
      </c>
      <c r="F117" s="361">
        <v>25120</v>
      </c>
      <c r="G117" s="361">
        <f>'[1]Calc Sheet 19_20'!I1250</f>
        <v>28060</v>
      </c>
      <c r="H117" s="362">
        <f t="shared" si="2"/>
        <v>0.11703821656050956</v>
      </c>
      <c r="I117" s="363">
        <f t="shared" si="3"/>
        <v>4209</v>
      </c>
      <c r="J117" s="521">
        <f t="shared" si="4"/>
        <v>32269</v>
      </c>
      <c r="K117" s="511" t="s">
        <v>38</v>
      </c>
      <c r="L117" s="500"/>
      <c r="M117" s="501">
        <f t="shared" si="5"/>
        <v>33721.105000000003</v>
      </c>
      <c r="N117" s="563">
        <f t="shared" si="6"/>
        <v>35272.275830000006</v>
      </c>
      <c r="O117" s="501">
        <f t="shared" si="6"/>
        <v>36894.800518180004</v>
      </c>
    </row>
    <row r="118" spans="1:15" ht="30" x14ac:dyDescent="0.2">
      <c r="A118" s="336"/>
      <c r="B118" s="337" t="str">
        <f>'[1]Calc Sheet 19_20'!B1255</f>
        <v xml:space="preserve">8.1.9 Conversion of single phase Peri-Urban connection to three phase -Time of Use Meter(TOU)  </v>
      </c>
      <c r="C118" s="338" t="s">
        <v>40</v>
      </c>
      <c r="D118" s="360">
        <f>'[1]Calc Sheet 19_20'!H1285</f>
        <v>20530</v>
      </c>
      <c r="E118" s="360">
        <v>18810</v>
      </c>
      <c r="F118" s="361">
        <v>20530</v>
      </c>
      <c r="G118" s="361">
        <f>'[1]Calc Sheet 19_20'!I1285</f>
        <v>23190</v>
      </c>
      <c r="H118" s="362">
        <f t="shared" si="2"/>
        <v>0.12956648806624452</v>
      </c>
      <c r="I118" s="363">
        <f t="shared" si="3"/>
        <v>3478.5</v>
      </c>
      <c r="J118" s="521">
        <f t="shared" si="4"/>
        <v>26668.5</v>
      </c>
      <c r="K118" s="511" t="s">
        <v>38</v>
      </c>
      <c r="L118" s="500"/>
      <c r="M118" s="501">
        <f t="shared" si="5"/>
        <v>27868.5825</v>
      </c>
      <c r="N118" s="563">
        <f t="shared" si="6"/>
        <v>29150.537295000002</v>
      </c>
      <c r="O118" s="501">
        <f t="shared" si="6"/>
        <v>30491.462010570001</v>
      </c>
    </row>
    <row r="119" spans="1:15" ht="30" x14ac:dyDescent="0.2">
      <c r="A119" s="336"/>
      <c r="B119" s="337" t="str">
        <f>'[1]Calc Sheet 19_20'!B1290</f>
        <v xml:space="preserve">8.1.10 Conversion of single phase Peri-Urban connection to three phase - Split pre-payment meter      </v>
      </c>
      <c r="C119" s="338" t="s">
        <v>40</v>
      </c>
      <c r="D119" s="360">
        <f>'[1]Calc Sheet 19_20'!H1320</f>
        <v>22180</v>
      </c>
      <c r="E119" s="360">
        <v>20540</v>
      </c>
      <c r="F119" s="361">
        <v>22180</v>
      </c>
      <c r="G119" s="361">
        <f>'[1]Calc Sheet 19_20'!I1320</f>
        <v>24900</v>
      </c>
      <c r="H119" s="362">
        <f t="shared" si="2"/>
        <v>0.12263300270513977</v>
      </c>
      <c r="I119" s="363">
        <f t="shared" si="3"/>
        <v>3735</v>
      </c>
      <c r="J119" s="521">
        <f t="shared" si="4"/>
        <v>28635</v>
      </c>
      <c r="K119" s="511" t="s">
        <v>38</v>
      </c>
      <c r="L119" s="500"/>
      <c r="M119" s="501">
        <f t="shared" si="5"/>
        <v>29923.575000000001</v>
      </c>
      <c r="N119" s="563">
        <f t="shared" si="6"/>
        <v>31300.059450000001</v>
      </c>
      <c r="O119" s="501">
        <f t="shared" si="6"/>
        <v>32739.862184699999</v>
      </c>
    </row>
    <row r="120" spans="1:15" ht="30" x14ac:dyDescent="0.2">
      <c r="A120" s="336"/>
      <c r="B120" s="337" t="str">
        <f>'[1]Calc Sheet 19_20'!B1325</f>
        <v>8.1.11 Shifting of meter to meter box on stand boundary - Domestic connection - Urban</v>
      </c>
      <c r="C120" s="338" t="s">
        <v>22</v>
      </c>
      <c r="D120" s="360">
        <f>'[1]Calc Sheet 19_20'!H1332</f>
        <v>4680</v>
      </c>
      <c r="E120" s="368">
        <v>2230</v>
      </c>
      <c r="F120" s="361">
        <v>4680</v>
      </c>
      <c r="G120" s="361">
        <f>'[1]Calc Sheet 19_20'!I1332</f>
        <v>5150</v>
      </c>
      <c r="H120" s="362">
        <f t="shared" si="2"/>
        <v>0.10042735042735043</v>
      </c>
      <c r="I120" s="363">
        <f t="shared" si="3"/>
        <v>772.5</v>
      </c>
      <c r="J120" s="521">
        <f t="shared" si="4"/>
        <v>5922.5</v>
      </c>
      <c r="K120" s="511" t="s">
        <v>38</v>
      </c>
      <c r="L120" s="500"/>
      <c r="M120" s="501">
        <f t="shared" si="5"/>
        <v>6189.0124999999998</v>
      </c>
      <c r="N120" s="563">
        <f t="shared" si="6"/>
        <v>6473.7070750000003</v>
      </c>
      <c r="O120" s="501">
        <f t="shared" si="6"/>
        <v>6771.4976004500004</v>
      </c>
    </row>
    <row r="121" spans="1:15" ht="30" x14ac:dyDescent="0.2">
      <c r="A121" s="336"/>
      <c r="B121" s="337" t="str">
        <f>'[1]Calc Sheet 19_20'!B1337</f>
        <v>8.1.12 Shifting of connection - Pre-payment with ready board (per single connection) - Overhead only</v>
      </c>
      <c r="C121" s="338"/>
      <c r="D121" s="360">
        <f>'[1]Calc Sheet 19_20'!H1361</f>
        <v>2060</v>
      </c>
      <c r="E121" s="360">
        <v>1840</v>
      </c>
      <c r="F121" s="361">
        <v>2060</v>
      </c>
      <c r="G121" s="361">
        <f>'[1]Calc Sheet 19_20'!I1361</f>
        <v>2510</v>
      </c>
      <c r="H121" s="362">
        <f t="shared" si="2"/>
        <v>0.21844660194174756</v>
      </c>
      <c r="I121" s="363">
        <f t="shared" si="3"/>
        <v>376.5</v>
      </c>
      <c r="J121" s="521">
        <f t="shared" si="4"/>
        <v>2886.5</v>
      </c>
      <c r="K121" s="511" t="s">
        <v>38</v>
      </c>
      <c r="L121" s="500"/>
      <c r="M121" s="501">
        <f t="shared" si="5"/>
        <v>3016.3924999999999</v>
      </c>
      <c r="N121" s="563">
        <f t="shared" si="6"/>
        <v>3155.1465549999998</v>
      </c>
      <c r="O121" s="501">
        <f t="shared" si="6"/>
        <v>3300.2832965299999</v>
      </c>
    </row>
    <row r="122" spans="1:15" x14ac:dyDescent="0.2">
      <c r="A122" s="336"/>
      <c r="B122" s="337" t="s">
        <v>1</v>
      </c>
      <c r="C122" s="338"/>
      <c r="D122" s="357" t="s">
        <v>1</v>
      </c>
      <c r="E122" s="357"/>
      <c r="F122" s="361" t="s">
        <v>1</v>
      </c>
      <c r="G122" s="361" t="s">
        <v>1</v>
      </c>
      <c r="H122" s="421" t="s">
        <v>1</v>
      </c>
      <c r="I122" s="422"/>
      <c r="J122" s="545"/>
      <c r="K122" s="513" t="s">
        <v>34</v>
      </c>
      <c r="L122" s="500"/>
      <c r="M122" s="501"/>
      <c r="N122" s="502"/>
      <c r="O122" s="502"/>
    </row>
    <row r="123" spans="1:15" ht="21" customHeight="1" x14ac:dyDescent="0.25">
      <c r="A123" s="350"/>
      <c r="B123" s="377" t="str">
        <f>'[1]Calc Sheet 19_20'!B1366</f>
        <v>9. SPECIAL SERVICE LEVIES</v>
      </c>
      <c r="C123" s="378"/>
      <c r="D123" s="353"/>
      <c r="E123" s="353"/>
      <c r="F123" s="423"/>
      <c r="G123" s="423"/>
      <c r="H123" s="354"/>
      <c r="I123" s="424"/>
      <c r="J123" s="462"/>
      <c r="K123" s="508"/>
      <c r="L123" s="500"/>
      <c r="M123" s="485"/>
      <c r="N123" s="486"/>
      <c r="O123" s="486"/>
    </row>
    <row r="124" spans="1:15" x14ac:dyDescent="0.2">
      <c r="A124" s="336"/>
      <c r="B124" s="337" t="s">
        <v>1</v>
      </c>
      <c r="C124" s="338"/>
      <c r="D124" s="357"/>
      <c r="E124" s="357"/>
      <c r="F124" s="361"/>
      <c r="G124" s="361"/>
      <c r="H124" s="358"/>
      <c r="I124" s="383"/>
      <c r="J124" s="450"/>
      <c r="K124" s="509"/>
      <c r="L124" s="500"/>
      <c r="M124" s="483"/>
      <c r="N124" s="484"/>
      <c r="O124" s="484"/>
    </row>
    <row r="125" spans="1:15" ht="30" x14ac:dyDescent="0.2">
      <c r="A125" s="336"/>
      <c r="B125" s="337" t="str">
        <f>'[1]Calc Sheet 19_20'!B1368</f>
        <v>9.1.1 Electricity meter accuracy test at request by the consumer - Removal of meter</v>
      </c>
      <c r="C125" s="338"/>
      <c r="D125" s="360">
        <f>'[1]Calc Sheet 19_20'!H1390</f>
        <v>1110</v>
      </c>
      <c r="E125" s="360">
        <v>390</v>
      </c>
      <c r="F125" s="361">
        <f>+'[1]Calc Sheet 19_20'!H1390</f>
        <v>1110</v>
      </c>
      <c r="G125" s="361">
        <f>'[1]Calc Sheet 19_20'!I1390</f>
        <v>1250</v>
      </c>
      <c r="H125" s="362">
        <f>(G125-F125)/F125</f>
        <v>0.12612612612612611</v>
      </c>
      <c r="I125" s="363">
        <f>G125*I$4</f>
        <v>187.5</v>
      </c>
      <c r="J125" s="521">
        <f>G125+I125</f>
        <v>1437.5</v>
      </c>
      <c r="K125" s="511" t="s">
        <v>38</v>
      </c>
      <c r="L125" s="500"/>
      <c r="M125" s="501">
        <f>(J125*4.5%)+J125</f>
        <v>1502.1875</v>
      </c>
      <c r="N125" s="563">
        <f>(M125*4.6%)+M125</f>
        <v>1571.288125</v>
      </c>
      <c r="O125" s="501">
        <f>(N125*4.6%)+N125</f>
        <v>1643.56737875</v>
      </c>
    </row>
    <row r="126" spans="1:15" ht="30" x14ac:dyDescent="0.2">
      <c r="A126" s="336"/>
      <c r="B126" s="337" t="str">
        <f>'[1]Calc Sheet 19_20'!B1370</f>
        <v xml:space="preserve">       Meter to be removed by supplier for testing. Testing of the meter under item 9.1.2 or 9.1.3</v>
      </c>
      <c r="C126" s="338"/>
      <c r="D126" s="360"/>
      <c r="E126" s="360"/>
      <c r="F126" s="361"/>
      <c r="G126" s="361"/>
      <c r="H126" s="421" t="s">
        <v>1</v>
      </c>
      <c r="I126" s="422"/>
      <c r="J126" s="545"/>
      <c r="K126" s="513"/>
      <c r="L126" s="500"/>
      <c r="M126" s="501"/>
      <c r="N126" s="502"/>
      <c r="O126" s="502"/>
    </row>
    <row r="127" spans="1:15" ht="30" x14ac:dyDescent="0.2">
      <c r="A127" s="336"/>
      <c r="B127" s="337" t="str">
        <f>'[1]Calc Sheet 19_20'!B1395</f>
        <v>9.1.2 Request for accuracy test of electricity meter - Testing of meter (1 or 3 phase)</v>
      </c>
      <c r="C127" s="338"/>
      <c r="D127" s="360">
        <f>'[1]Calc Sheet 19_20'!H1412</f>
        <v>284</v>
      </c>
      <c r="E127" s="368">
        <v>140</v>
      </c>
      <c r="F127" s="361">
        <f>+'[1]Calc Sheet 19_20'!H1412</f>
        <v>284</v>
      </c>
      <c r="G127" s="361">
        <f>'[1]Calc Sheet 19_20'!I1412</f>
        <v>303</v>
      </c>
      <c r="H127" s="362">
        <f>(G127-F127)/F127</f>
        <v>6.6901408450704219E-2</v>
      </c>
      <c r="I127" s="363">
        <f>G127*I$4</f>
        <v>45.449999999999996</v>
      </c>
      <c r="J127" s="521">
        <f>G127+I127</f>
        <v>348.45</v>
      </c>
      <c r="K127" s="511" t="s">
        <v>38</v>
      </c>
      <c r="L127" s="500"/>
      <c r="M127" s="501">
        <f>(J127*4.5%)+J127</f>
        <v>364.13024999999999</v>
      </c>
      <c r="N127" s="563">
        <f>(M127*4.6%)+M127</f>
        <v>380.88024150000001</v>
      </c>
      <c r="O127" s="501">
        <f>(N127*4.6%)+N127</f>
        <v>398.40073260899999</v>
      </c>
    </row>
    <row r="128" spans="1:15" x14ac:dyDescent="0.2">
      <c r="A128" s="336"/>
      <c r="B128" s="337" t="str">
        <f>'[1]Calc Sheet 19_20'!B1397</f>
        <v xml:space="preserve">      Meter to be removed under item 9.1.1</v>
      </c>
      <c r="C128" s="338"/>
      <c r="D128" s="360"/>
      <c r="E128" s="360"/>
      <c r="F128" s="361"/>
      <c r="G128" s="361"/>
      <c r="H128" s="421" t="s">
        <v>1</v>
      </c>
      <c r="I128" s="422"/>
      <c r="J128" s="545"/>
      <c r="K128" s="513"/>
      <c r="L128" s="500"/>
      <c r="M128" s="501"/>
      <c r="N128" s="502"/>
      <c r="O128" s="502"/>
    </row>
    <row r="129" spans="1:15" x14ac:dyDescent="0.2">
      <c r="A129" s="336"/>
      <c r="B129" s="337" t="str">
        <f>'[1]Calc Sheet 19_20'!B1419</f>
        <v>9.1.3 Request for accuracy test of Bulk electricity meter - Testing of meter</v>
      </c>
      <c r="C129" s="338"/>
      <c r="D129" s="360">
        <f>'[1]Calc Sheet 19_20'!H1436</f>
        <v>1260</v>
      </c>
      <c r="E129" s="368">
        <v>515</v>
      </c>
      <c r="F129" s="361">
        <f>+'[1]Calc Sheet 19_20'!H1436</f>
        <v>1260</v>
      </c>
      <c r="G129" s="361">
        <f>'[1]Calc Sheet 19_20'!I1436</f>
        <v>1350</v>
      </c>
      <c r="H129" s="362">
        <f>(G129-F129)/F129</f>
        <v>7.1428571428571425E-2</v>
      </c>
      <c r="I129" s="363">
        <f>G129*I$4</f>
        <v>202.5</v>
      </c>
      <c r="J129" s="521">
        <f>G129+I129</f>
        <v>1552.5</v>
      </c>
      <c r="K129" s="511" t="s">
        <v>38</v>
      </c>
      <c r="L129" s="500"/>
      <c r="M129" s="501">
        <f>(J129*4.5%)+J129</f>
        <v>1622.3625</v>
      </c>
      <c r="N129" s="563">
        <f>(M129*4.6%)+M129</f>
        <v>1696.9911749999999</v>
      </c>
      <c r="O129" s="501">
        <f>(N129*4.6%)+N129</f>
        <v>1775.0527690499998</v>
      </c>
    </row>
    <row r="130" spans="1:15" x14ac:dyDescent="0.2">
      <c r="A130" s="336"/>
      <c r="B130" s="337" t="str">
        <f>'[1]Calc Sheet 19_20'!B1421</f>
        <v xml:space="preserve">      Meter to be removed under item 9.1.1</v>
      </c>
      <c r="C130" s="338"/>
      <c r="D130" s="360"/>
      <c r="E130" s="360"/>
      <c r="F130" s="361"/>
      <c r="G130" s="361"/>
      <c r="H130" s="421"/>
      <c r="I130" s="422"/>
      <c r="J130" s="545"/>
      <c r="K130" s="513"/>
      <c r="L130" s="500"/>
      <c r="M130" s="501"/>
      <c r="N130" s="502"/>
      <c r="O130" s="502"/>
    </row>
    <row r="131" spans="1:15" ht="33" customHeight="1" x14ac:dyDescent="0.2">
      <c r="A131" s="336"/>
      <c r="B131" s="337" t="str">
        <f>'[1]Calc Sheet 19_20'!B1438</f>
        <v>9.1.4 Hiring of Genset</v>
      </c>
      <c r="C131" s="338"/>
      <c r="D131" s="360">
        <f>'[1]Calc Sheet 19_20'!H1463</f>
        <v>10883</v>
      </c>
      <c r="E131" s="360">
        <v>5855</v>
      </c>
      <c r="F131" s="361">
        <f>+'[1]Calc Sheet 19_20'!H1463</f>
        <v>10883</v>
      </c>
      <c r="G131" s="361">
        <f>'[1]Calc Sheet 19_20'!I1463</f>
        <v>13040</v>
      </c>
      <c r="H131" s="362">
        <f>(G131-F131)/F131</f>
        <v>0.19819902600385922</v>
      </c>
      <c r="I131" s="363">
        <f>G131*I$4</f>
        <v>1956</v>
      </c>
      <c r="J131" s="521">
        <f>G131+I131</f>
        <v>14996</v>
      </c>
      <c r="K131" s="511" t="s">
        <v>38</v>
      </c>
      <c r="L131" s="500"/>
      <c r="M131" s="501">
        <f t="shared" ref="M131:M139" si="7">(J131*4.5%)+J131</f>
        <v>15670.82</v>
      </c>
      <c r="N131" s="563">
        <f t="shared" ref="N131:O139" si="8">(M131*4.6%)+M131</f>
        <v>16391.67772</v>
      </c>
      <c r="O131" s="501">
        <f t="shared" si="8"/>
        <v>17145.694895119999</v>
      </c>
    </row>
    <row r="132" spans="1:15" ht="29.25" customHeight="1" x14ac:dyDescent="0.2">
      <c r="A132" s="336"/>
      <c r="B132" s="337" t="s">
        <v>41</v>
      </c>
      <c r="C132" s="338"/>
      <c r="D132" s="360">
        <v>4943.7299999999996</v>
      </c>
      <c r="E132" s="360"/>
      <c r="F132" s="361">
        <f>+'[1]Calc Sheet 19_20'!H1480</f>
        <v>5700</v>
      </c>
      <c r="G132" s="361">
        <f>+'[1]Calc Sheet 19_20'!I1480</f>
        <v>6200</v>
      </c>
      <c r="H132" s="362">
        <f t="shared" ref="H132:H139" si="9">(G132-F132)/F132</f>
        <v>8.771929824561403E-2</v>
      </c>
      <c r="I132" s="363">
        <f t="shared" ref="I132:I133" si="10">G132*I$4</f>
        <v>930</v>
      </c>
      <c r="J132" s="521">
        <f t="shared" ref="J132:J133" si="11">G132+I132</f>
        <v>7130</v>
      </c>
      <c r="K132" s="511" t="s">
        <v>38</v>
      </c>
      <c r="L132" s="500"/>
      <c r="M132" s="501">
        <f t="shared" si="7"/>
        <v>7450.85</v>
      </c>
      <c r="N132" s="563">
        <f t="shared" si="8"/>
        <v>7793.5891000000001</v>
      </c>
      <c r="O132" s="501">
        <f t="shared" si="8"/>
        <v>8152.0941985999998</v>
      </c>
    </row>
    <row r="133" spans="1:15" ht="33" customHeight="1" x14ac:dyDescent="0.2">
      <c r="A133" s="336"/>
      <c r="B133" s="337" t="s">
        <v>42</v>
      </c>
      <c r="C133" s="338"/>
      <c r="D133" s="360">
        <v>0</v>
      </c>
      <c r="E133" s="360"/>
      <c r="F133" s="361">
        <f>+'[1]Calc Sheet 19_20'!H1496</f>
        <v>8600</v>
      </c>
      <c r="G133" s="361">
        <f>+'[1]Calc Sheet 19_20'!I1496</f>
        <v>9200</v>
      </c>
      <c r="H133" s="362">
        <f t="shared" si="9"/>
        <v>6.9767441860465115E-2</v>
      </c>
      <c r="I133" s="363">
        <f t="shared" si="10"/>
        <v>1380</v>
      </c>
      <c r="J133" s="521">
        <f t="shared" si="11"/>
        <v>10580</v>
      </c>
      <c r="K133" s="511" t="s">
        <v>38</v>
      </c>
      <c r="L133" s="500"/>
      <c r="M133" s="501">
        <f t="shared" si="7"/>
        <v>11056.1</v>
      </c>
      <c r="N133" s="563">
        <f t="shared" si="8"/>
        <v>11564.6806</v>
      </c>
      <c r="O133" s="501">
        <f t="shared" si="8"/>
        <v>12096.655907599999</v>
      </c>
    </row>
    <row r="134" spans="1:15" ht="45" x14ac:dyDescent="0.2">
      <c r="A134" s="336"/>
      <c r="B134" s="337" t="str">
        <f>'[1]Calc Sheet 19_20'!B1503</f>
        <v xml:space="preserve">9.2.2 Reinstatement of supply following disconnection of Std 3 phase service -  Where meter was damaged or persistant tampering occurred (RMD 3 Ph) - Replaced with 100A Time of Use meter (TOU) </v>
      </c>
      <c r="C134" s="338"/>
      <c r="D134" s="360">
        <f>'[1]Calc Sheet 19_20'!H1527</f>
        <v>11360</v>
      </c>
      <c r="E134" s="360">
        <v>10470</v>
      </c>
      <c r="F134" s="361">
        <f>+'[1]Calc Sheet 19_20'!H1527</f>
        <v>11360</v>
      </c>
      <c r="G134" s="361">
        <f>'[1]Calc Sheet 19_20'!I1527</f>
        <v>12580</v>
      </c>
      <c r="H134" s="362">
        <f>(G134-F134)/F134</f>
        <v>0.10739436619718309</v>
      </c>
      <c r="I134" s="363">
        <f>G134*I$4</f>
        <v>1887</v>
      </c>
      <c r="J134" s="521">
        <f>G134+I134</f>
        <v>14467</v>
      </c>
      <c r="K134" s="511" t="s">
        <v>38</v>
      </c>
      <c r="L134" s="500"/>
      <c r="M134" s="501">
        <f t="shared" si="7"/>
        <v>15118.014999999999</v>
      </c>
      <c r="N134" s="563">
        <f t="shared" si="8"/>
        <v>15813.44369</v>
      </c>
      <c r="O134" s="501">
        <f t="shared" si="8"/>
        <v>16540.862099739999</v>
      </c>
    </row>
    <row r="135" spans="1:15" ht="29.25" customHeight="1" x14ac:dyDescent="0.2">
      <c r="A135" s="336"/>
      <c r="B135" s="337" t="s">
        <v>43</v>
      </c>
      <c r="C135" s="338"/>
      <c r="D135" s="360">
        <v>0</v>
      </c>
      <c r="E135" s="360"/>
      <c r="F135" s="361">
        <v>14300</v>
      </c>
      <c r="G135" s="361">
        <f>+'[1]Calc Sheet 19_20'!I1544</f>
        <v>15400</v>
      </c>
      <c r="H135" s="362">
        <f t="shared" si="9"/>
        <v>7.6923076923076927E-2</v>
      </c>
      <c r="I135" s="363">
        <f t="shared" ref="I135:I136" si="12">G135*I$4</f>
        <v>2310</v>
      </c>
      <c r="J135" s="521">
        <f t="shared" ref="J135:J136" si="13">G135+I135</f>
        <v>17710</v>
      </c>
      <c r="K135" s="511" t="s">
        <v>38</v>
      </c>
      <c r="L135" s="500"/>
      <c r="M135" s="501">
        <f t="shared" si="7"/>
        <v>18506.95</v>
      </c>
      <c r="N135" s="563">
        <f t="shared" si="8"/>
        <v>19358.269700000001</v>
      </c>
      <c r="O135" s="501">
        <f t="shared" si="8"/>
        <v>20248.750106200001</v>
      </c>
    </row>
    <row r="136" spans="1:15" ht="33" customHeight="1" x14ac:dyDescent="0.2">
      <c r="A136" s="336"/>
      <c r="B136" s="337" t="s">
        <v>44</v>
      </c>
      <c r="C136" s="338"/>
      <c r="D136" s="360">
        <v>0</v>
      </c>
      <c r="E136" s="360"/>
      <c r="F136" s="361">
        <v>28700</v>
      </c>
      <c r="G136" s="361">
        <f>+'[1]Calc Sheet 19_20'!I1562</f>
        <v>30800</v>
      </c>
      <c r="H136" s="362">
        <f t="shared" si="9"/>
        <v>7.3170731707317069E-2</v>
      </c>
      <c r="I136" s="363">
        <f t="shared" si="12"/>
        <v>4620</v>
      </c>
      <c r="J136" s="521">
        <f t="shared" si="13"/>
        <v>35420</v>
      </c>
      <c r="K136" s="511" t="s">
        <v>38</v>
      </c>
      <c r="L136" s="500"/>
      <c r="M136" s="501">
        <f t="shared" si="7"/>
        <v>37013.9</v>
      </c>
      <c r="N136" s="563">
        <f t="shared" si="8"/>
        <v>38716.539400000001</v>
      </c>
      <c r="O136" s="501">
        <f t="shared" si="8"/>
        <v>40497.500212400002</v>
      </c>
    </row>
    <row r="137" spans="1:15" ht="30.75" customHeight="1" x14ac:dyDescent="0.2">
      <c r="A137" s="336"/>
      <c r="B137" s="337" t="str">
        <f>'[1]Calc Sheet 19_20'!B1570</f>
        <v>9.2.3 Reinstatement of supply following disconnection of service by CENTLEC - 1Phase pre-payment meter damaged or persistent tampering (PPD)</v>
      </c>
      <c r="C137" s="338"/>
      <c r="D137" s="360">
        <f>+'[1]Calc Sheet 19_20'!H1593</f>
        <v>6410</v>
      </c>
      <c r="E137" s="360">
        <v>5990</v>
      </c>
      <c r="F137" s="361">
        <v>6740</v>
      </c>
      <c r="G137" s="361">
        <f>+'[1]Calc Sheet 19_20'!I1593</f>
        <v>7590</v>
      </c>
      <c r="H137" s="362">
        <f>(G137-F137)/F137</f>
        <v>0.12611275964391691</v>
      </c>
      <c r="I137" s="363">
        <f>G137*I$4</f>
        <v>1138.5</v>
      </c>
      <c r="J137" s="521">
        <f>G137+I137</f>
        <v>8728.5</v>
      </c>
      <c r="K137" s="511" t="s">
        <v>38</v>
      </c>
      <c r="L137" s="500"/>
      <c r="M137" s="501">
        <f t="shared" si="7"/>
        <v>9121.2824999999993</v>
      </c>
      <c r="N137" s="563">
        <f t="shared" si="8"/>
        <v>9540.8614949999992</v>
      </c>
      <c r="O137" s="501">
        <f t="shared" si="8"/>
        <v>9979.7411237699998</v>
      </c>
    </row>
    <row r="138" spans="1:15" ht="29.25" customHeight="1" x14ac:dyDescent="0.2">
      <c r="A138" s="336"/>
      <c r="B138" s="337" t="s">
        <v>45</v>
      </c>
      <c r="C138" s="338"/>
      <c r="D138" s="360">
        <v>4943.7299999999996</v>
      </c>
      <c r="E138" s="360"/>
      <c r="F138" s="361">
        <v>5700</v>
      </c>
      <c r="G138" s="361">
        <f>+'[1]Calc Sheet 19_20'!I1611</f>
        <v>6200</v>
      </c>
      <c r="H138" s="362">
        <f t="shared" si="9"/>
        <v>8.771929824561403E-2</v>
      </c>
      <c r="I138" s="363">
        <f t="shared" ref="I138:I139" si="14">G138*I$4</f>
        <v>930</v>
      </c>
      <c r="J138" s="521">
        <f t="shared" ref="J138:J139" si="15">G138+I138</f>
        <v>7130</v>
      </c>
      <c r="K138" s="511" t="s">
        <v>38</v>
      </c>
      <c r="L138" s="500"/>
      <c r="M138" s="501">
        <f t="shared" si="7"/>
        <v>7450.85</v>
      </c>
      <c r="N138" s="563">
        <f t="shared" si="8"/>
        <v>7793.5891000000001</v>
      </c>
      <c r="O138" s="501">
        <f t="shared" si="8"/>
        <v>8152.0941985999998</v>
      </c>
    </row>
    <row r="139" spans="1:15" ht="33" customHeight="1" x14ac:dyDescent="0.2">
      <c r="A139" s="336"/>
      <c r="B139" s="337" t="s">
        <v>46</v>
      </c>
      <c r="C139" s="338"/>
      <c r="D139" s="360">
        <v>0</v>
      </c>
      <c r="E139" s="360"/>
      <c r="F139" s="361">
        <v>8600</v>
      </c>
      <c r="G139" s="361">
        <f>+'[1]Calc Sheet 19_20'!I1628</f>
        <v>9200</v>
      </c>
      <c r="H139" s="362">
        <f t="shared" si="9"/>
        <v>6.9767441860465115E-2</v>
      </c>
      <c r="I139" s="363">
        <f t="shared" si="14"/>
        <v>1380</v>
      </c>
      <c r="J139" s="521">
        <f t="shared" si="15"/>
        <v>10580</v>
      </c>
      <c r="K139" s="511" t="s">
        <v>38</v>
      </c>
      <c r="L139" s="500"/>
      <c r="M139" s="501">
        <f t="shared" si="7"/>
        <v>11056.1</v>
      </c>
      <c r="N139" s="563">
        <f t="shared" si="8"/>
        <v>11564.6806</v>
      </c>
      <c r="O139" s="501">
        <f t="shared" si="8"/>
        <v>12096.655907599999</v>
      </c>
    </row>
    <row r="140" spans="1:15" ht="13.9" customHeight="1" thickBot="1" x14ac:dyDescent="0.25">
      <c r="A140" s="413"/>
      <c r="B140" s="414"/>
      <c r="C140" s="415"/>
      <c r="D140" s="429"/>
      <c r="E140" s="429"/>
      <c r="F140" s="429"/>
      <c r="G140" s="429"/>
      <c r="H140" s="430"/>
      <c r="I140" s="431"/>
      <c r="J140" s="548"/>
      <c r="K140" s="549"/>
      <c r="L140" s="500"/>
      <c r="M140" s="550"/>
      <c r="N140" s="551"/>
      <c r="O140" s="551"/>
    </row>
    <row r="141" spans="1:15" x14ac:dyDescent="0.25">
      <c r="A141" s="418"/>
      <c r="B141" s="394" t="str">
        <f>B2</f>
        <v>CENTLEC : SERVICES COSTS FOR MANGAUNG METRO</v>
      </c>
      <c r="C141" s="395"/>
      <c r="D141" s="396" t="s">
        <v>3</v>
      </c>
      <c r="E141" s="396"/>
      <c r="F141" s="396" t="s">
        <v>3</v>
      </c>
      <c r="G141" s="396" t="s">
        <v>3</v>
      </c>
      <c r="H141" s="397" t="s">
        <v>4</v>
      </c>
      <c r="I141" s="339" t="s">
        <v>5</v>
      </c>
      <c r="J141" s="529" t="s">
        <v>6</v>
      </c>
      <c r="K141" s="530" t="s">
        <v>7</v>
      </c>
      <c r="L141" s="500"/>
      <c r="M141" s="531" t="s">
        <v>6</v>
      </c>
      <c r="N141" s="532" t="s">
        <v>6</v>
      </c>
      <c r="O141" s="532" t="s">
        <v>6</v>
      </c>
    </row>
    <row r="142" spans="1:15" x14ac:dyDescent="0.25">
      <c r="A142" s="336"/>
      <c r="B142" s="359"/>
      <c r="C142" s="342"/>
      <c r="D142" s="339" t="s">
        <v>31</v>
      </c>
      <c r="E142" s="339"/>
      <c r="F142" s="339" t="s">
        <v>31</v>
      </c>
      <c r="G142" s="339" t="s">
        <v>31</v>
      </c>
      <c r="H142" s="340" t="s">
        <v>10</v>
      </c>
      <c r="I142" s="343">
        <f>+'[1]Unit tariffs'!F$3</f>
        <v>0.15</v>
      </c>
      <c r="J142" s="498" t="s">
        <v>11</v>
      </c>
      <c r="K142" s="499" t="s">
        <v>12</v>
      </c>
      <c r="L142" s="500"/>
      <c r="M142" s="501" t="s">
        <v>11</v>
      </c>
      <c r="N142" s="502" t="s">
        <v>11</v>
      </c>
      <c r="O142" s="535" t="s">
        <v>11</v>
      </c>
    </row>
    <row r="143" spans="1:15" x14ac:dyDescent="0.25">
      <c r="A143" s="336"/>
      <c r="B143" s="359"/>
      <c r="C143" s="342"/>
      <c r="D143" s="339" t="str">
        <f>D$5</f>
        <v>2016/2017</v>
      </c>
      <c r="E143" s="339"/>
      <c r="F143" s="344" t="str">
        <f>'[1]Calc Sheet 19_20'!$H$11</f>
        <v>2018/2019</v>
      </c>
      <c r="G143" s="339" t="str">
        <f>'[1]Calc Sheet 19_20'!$I$11</f>
        <v>2019/2020</v>
      </c>
      <c r="H143" s="340" t="str">
        <f>G143</f>
        <v>2019/2020</v>
      </c>
      <c r="I143" s="339" t="str">
        <f>G143</f>
        <v>2019/2020</v>
      </c>
      <c r="J143" s="498" t="str">
        <f>I143</f>
        <v>2019/2020</v>
      </c>
      <c r="K143" s="499" t="s">
        <v>15</v>
      </c>
      <c r="L143" s="500"/>
      <c r="M143" s="501" t="s">
        <v>16</v>
      </c>
      <c r="N143" s="502" t="s">
        <v>17</v>
      </c>
      <c r="O143" s="502" t="s">
        <v>115</v>
      </c>
    </row>
    <row r="144" spans="1:15" ht="16.5" thickBot="1" x14ac:dyDescent="0.3">
      <c r="A144" s="345"/>
      <c r="B144" s="346" t="s">
        <v>47</v>
      </c>
      <c r="C144" s="347"/>
      <c r="D144" s="348" t="s">
        <v>19</v>
      </c>
      <c r="E144" s="348"/>
      <c r="F144" s="348" t="s">
        <v>19</v>
      </c>
      <c r="G144" s="348" t="s">
        <v>19</v>
      </c>
      <c r="H144" s="349"/>
      <c r="I144" s="348"/>
      <c r="J144" s="503"/>
      <c r="K144" s="504"/>
      <c r="L144" s="500"/>
      <c r="M144" s="505"/>
      <c r="N144" s="506"/>
      <c r="O144" s="506"/>
    </row>
    <row r="145" spans="1:15" ht="45.75" thickTop="1" x14ac:dyDescent="0.2">
      <c r="A145" s="336"/>
      <c r="B145" s="337" t="s">
        <v>48</v>
      </c>
      <c r="C145" s="338"/>
      <c r="D145" s="360">
        <f>+'[1]Calc Sheet 19_20'!H1659</f>
        <v>11890</v>
      </c>
      <c r="E145" s="360">
        <v>11360</v>
      </c>
      <c r="F145" s="361">
        <f>+'[1]Calc Sheet 19_20'!H1659</f>
        <v>11890</v>
      </c>
      <c r="G145" s="361">
        <f>+'[1]Calc Sheet 19_20'!I1659</f>
        <v>13690</v>
      </c>
      <c r="H145" s="362">
        <f>(G145-F145)/F145</f>
        <v>0.15138772077375945</v>
      </c>
      <c r="I145" s="363">
        <f t="shared" ref="I145:I161" si="16">G145*I$4</f>
        <v>2053.5</v>
      </c>
      <c r="J145" s="521">
        <f t="shared" ref="J145:J161" si="17">G145+I145</f>
        <v>15743.5</v>
      </c>
      <c r="K145" s="511" t="s">
        <v>38</v>
      </c>
      <c r="L145" s="500"/>
      <c r="M145" s="501">
        <f t="shared" ref="M145:M161" si="18">(J145*4.5%)+J145</f>
        <v>16451.9575</v>
      </c>
      <c r="N145" s="563">
        <f t="shared" ref="N145:O161" si="19">(M145*4.6%)+M145</f>
        <v>17208.747545000002</v>
      </c>
      <c r="O145" s="501">
        <f t="shared" si="19"/>
        <v>18000.349932070003</v>
      </c>
    </row>
    <row r="146" spans="1:15" ht="29.25" customHeight="1" x14ac:dyDescent="0.2">
      <c r="A146" s="336"/>
      <c r="B146" s="337" t="s">
        <v>49</v>
      </c>
      <c r="C146" s="338"/>
      <c r="D146" s="360">
        <v>0</v>
      </c>
      <c r="E146" s="360"/>
      <c r="F146" s="361">
        <f>+'[1]Calc Sheet 19_20'!H1676</f>
        <v>13200</v>
      </c>
      <c r="G146" s="361">
        <f>+'[1]Calc Sheet 19_20'!I1676</f>
        <v>15400</v>
      </c>
      <c r="H146" s="362">
        <f t="shared" ref="H146:H161" si="20">(G146-F146)/F146</f>
        <v>0.16666666666666666</v>
      </c>
      <c r="I146" s="363">
        <f t="shared" si="16"/>
        <v>2310</v>
      </c>
      <c r="J146" s="521">
        <f t="shared" si="17"/>
        <v>17710</v>
      </c>
      <c r="K146" s="511" t="s">
        <v>38</v>
      </c>
      <c r="L146" s="500"/>
      <c r="M146" s="501">
        <f t="shared" si="18"/>
        <v>18506.95</v>
      </c>
      <c r="N146" s="563">
        <f t="shared" si="19"/>
        <v>19358.269700000001</v>
      </c>
      <c r="O146" s="501">
        <f t="shared" si="19"/>
        <v>20248.750106200001</v>
      </c>
    </row>
    <row r="147" spans="1:15" ht="33" customHeight="1" x14ac:dyDescent="0.2">
      <c r="A147" s="336"/>
      <c r="B147" s="337" t="s">
        <v>50</v>
      </c>
      <c r="C147" s="338"/>
      <c r="D147" s="360">
        <v>0</v>
      </c>
      <c r="E147" s="360"/>
      <c r="F147" s="361">
        <f>+'[1]Calc Sheet 19_20'!H1693</f>
        <v>26300</v>
      </c>
      <c r="G147" s="361">
        <f>+'[1]Calc Sheet 19_20'!I1693</f>
        <v>30800</v>
      </c>
      <c r="H147" s="362">
        <f t="shared" si="20"/>
        <v>0.17110266159695817</v>
      </c>
      <c r="I147" s="363">
        <f t="shared" si="16"/>
        <v>4620</v>
      </c>
      <c r="J147" s="521">
        <f t="shared" si="17"/>
        <v>35420</v>
      </c>
      <c r="K147" s="511" t="s">
        <v>38</v>
      </c>
      <c r="L147" s="500"/>
      <c r="M147" s="501">
        <f t="shared" si="18"/>
        <v>37013.9</v>
      </c>
      <c r="N147" s="563">
        <f t="shared" si="19"/>
        <v>38716.539400000001</v>
      </c>
      <c r="O147" s="501">
        <f t="shared" si="19"/>
        <v>40497.500212400002</v>
      </c>
    </row>
    <row r="148" spans="1:15" ht="18.600000000000001" customHeight="1" x14ac:dyDescent="0.2">
      <c r="A148" s="336"/>
      <c r="B148" s="337" t="s">
        <v>51</v>
      </c>
      <c r="C148" s="338"/>
      <c r="D148" s="360">
        <f>+'[1]Calc Sheet 19_20'!H1721</f>
        <v>793</v>
      </c>
      <c r="E148" s="368">
        <v>240</v>
      </c>
      <c r="F148" s="361">
        <f>+'[1]Calc Sheet 19_20'!H1721</f>
        <v>793</v>
      </c>
      <c r="G148" s="361">
        <f>+'[1]Calc Sheet 19_20'!I1721</f>
        <v>935</v>
      </c>
      <c r="H148" s="362">
        <f t="shared" si="20"/>
        <v>0.17906683480453972</v>
      </c>
      <c r="I148" s="363">
        <f t="shared" si="16"/>
        <v>140.25</v>
      </c>
      <c r="J148" s="521">
        <f t="shared" si="17"/>
        <v>1075.25</v>
      </c>
      <c r="K148" s="511" t="s">
        <v>38</v>
      </c>
      <c r="L148" s="500"/>
      <c r="M148" s="501">
        <f t="shared" si="18"/>
        <v>1123.63625</v>
      </c>
      <c r="N148" s="563">
        <f t="shared" si="19"/>
        <v>1175.3235175</v>
      </c>
      <c r="O148" s="501">
        <f t="shared" si="19"/>
        <v>1229.3883993049999</v>
      </c>
    </row>
    <row r="149" spans="1:15" ht="30" x14ac:dyDescent="0.2">
      <c r="A149" s="336"/>
      <c r="B149" s="337" t="str">
        <f>+'[1]Calc Sheet 19_20'!B1728:G1728</f>
        <v>9.4 Reinstatement of supply by CENTLEC - Where supplied from overhead transmission systems or a substation</v>
      </c>
      <c r="C149" s="338"/>
      <c r="D149" s="360">
        <f>+'[1]Calc Sheet 19_20'!H1750</f>
        <v>1430</v>
      </c>
      <c r="E149" s="360">
        <v>1330</v>
      </c>
      <c r="F149" s="361">
        <f>+'[1]Calc Sheet 19_20'!H1750</f>
        <v>1430</v>
      </c>
      <c r="G149" s="361">
        <f>+'[1]Calc Sheet 19_20'!I1750</f>
        <v>1670</v>
      </c>
      <c r="H149" s="362">
        <f t="shared" si="20"/>
        <v>0.16783216783216784</v>
      </c>
      <c r="I149" s="363">
        <f t="shared" si="16"/>
        <v>250.5</v>
      </c>
      <c r="J149" s="521">
        <f t="shared" si="17"/>
        <v>1920.5</v>
      </c>
      <c r="K149" s="511" t="s">
        <v>38</v>
      </c>
      <c r="L149" s="500"/>
      <c r="M149" s="501">
        <f t="shared" si="18"/>
        <v>2006.9224999999999</v>
      </c>
      <c r="N149" s="563">
        <f t="shared" si="19"/>
        <v>2099.2409349999998</v>
      </c>
      <c r="O149" s="501">
        <f t="shared" si="19"/>
        <v>2195.8060180099997</v>
      </c>
    </row>
    <row r="150" spans="1:15" ht="30" x14ac:dyDescent="0.2">
      <c r="A150" s="336"/>
      <c r="B150" s="337" t="s">
        <v>52</v>
      </c>
      <c r="C150" s="338"/>
      <c r="D150" s="360">
        <f>+'[1]Calc Sheet 19_20'!H1781</f>
        <v>2370</v>
      </c>
      <c r="E150" s="368">
        <v>1170</v>
      </c>
      <c r="F150" s="361">
        <f>+'[1]Calc Sheet 19_20'!H1781</f>
        <v>2370</v>
      </c>
      <c r="G150" s="361">
        <f>+'[1]Calc Sheet 19_20'!I1781</f>
        <v>2620</v>
      </c>
      <c r="H150" s="362">
        <f t="shared" si="20"/>
        <v>0.10548523206751055</v>
      </c>
      <c r="I150" s="363">
        <f t="shared" si="16"/>
        <v>393</v>
      </c>
      <c r="J150" s="521">
        <f t="shared" si="17"/>
        <v>3013</v>
      </c>
      <c r="K150" s="511" t="s">
        <v>38</v>
      </c>
      <c r="L150" s="500"/>
      <c r="M150" s="501">
        <f t="shared" si="18"/>
        <v>3148.585</v>
      </c>
      <c r="N150" s="563">
        <f t="shared" si="19"/>
        <v>3293.4199100000001</v>
      </c>
      <c r="O150" s="501">
        <f t="shared" si="19"/>
        <v>3444.9172258600001</v>
      </c>
    </row>
    <row r="151" spans="1:15" ht="30" x14ac:dyDescent="0.2">
      <c r="A151" s="336"/>
      <c r="B151" s="337" t="s">
        <v>53</v>
      </c>
      <c r="C151" s="338"/>
      <c r="D151" s="360">
        <f>+'[1]Calc Sheet 19_20'!H1812</f>
        <v>2500</v>
      </c>
      <c r="E151" s="368">
        <v>1295</v>
      </c>
      <c r="F151" s="361">
        <f>+'[1]Calc Sheet 19_20'!H1812</f>
        <v>2500</v>
      </c>
      <c r="G151" s="361">
        <f>+'[1]Calc Sheet 19_20'!I1812</f>
        <v>2760</v>
      </c>
      <c r="H151" s="362">
        <f t="shared" si="20"/>
        <v>0.104</v>
      </c>
      <c r="I151" s="363">
        <f t="shared" si="16"/>
        <v>414</v>
      </c>
      <c r="J151" s="521">
        <f t="shared" si="17"/>
        <v>3174</v>
      </c>
      <c r="K151" s="511" t="s">
        <v>38</v>
      </c>
      <c r="L151" s="500"/>
      <c r="M151" s="501">
        <f t="shared" si="18"/>
        <v>3316.83</v>
      </c>
      <c r="N151" s="563">
        <f t="shared" si="19"/>
        <v>3469.40418</v>
      </c>
      <c r="O151" s="501">
        <f t="shared" si="19"/>
        <v>3628.9967722800002</v>
      </c>
    </row>
    <row r="152" spans="1:15" ht="30" x14ac:dyDescent="0.2">
      <c r="A152" s="336"/>
      <c r="B152" s="337" t="s">
        <v>54</v>
      </c>
      <c r="C152" s="338"/>
      <c r="D152" s="360">
        <f>'[1]Calc Sheet 19_20'!H1844</f>
        <v>3900</v>
      </c>
      <c r="E152" s="360">
        <v>3210</v>
      </c>
      <c r="F152" s="361">
        <f>'[1]Calc Sheet 19_20'!H1844</f>
        <v>3900</v>
      </c>
      <c r="G152" s="361">
        <f>'[1]Calc Sheet 19_20'!I1844</f>
        <v>4610</v>
      </c>
      <c r="H152" s="362">
        <f t="shared" si="20"/>
        <v>0.18205128205128204</v>
      </c>
      <c r="I152" s="363">
        <f t="shared" si="16"/>
        <v>691.5</v>
      </c>
      <c r="J152" s="521">
        <f t="shared" si="17"/>
        <v>5301.5</v>
      </c>
      <c r="K152" s="511" t="s">
        <v>38</v>
      </c>
      <c r="L152" s="500"/>
      <c r="M152" s="501">
        <f t="shared" si="18"/>
        <v>5540.0675000000001</v>
      </c>
      <c r="N152" s="563">
        <f t="shared" si="19"/>
        <v>5794.910605</v>
      </c>
      <c r="O152" s="501">
        <f t="shared" si="19"/>
        <v>6061.4764928300001</v>
      </c>
    </row>
    <row r="153" spans="1:15" ht="30" x14ac:dyDescent="0.2">
      <c r="A153" s="336"/>
      <c r="B153" s="337" t="s">
        <v>55</v>
      </c>
      <c r="C153" s="338"/>
      <c r="D153" s="360">
        <f>+'[1]Calc Sheet 19_20'!H1876</f>
        <v>9990</v>
      </c>
      <c r="E153" s="360">
        <v>9025</v>
      </c>
      <c r="F153" s="361">
        <f>+'[1]Calc Sheet 19_20'!H1876</f>
        <v>9990</v>
      </c>
      <c r="G153" s="361">
        <f>+'[1]Calc Sheet 19_20'!I1876</f>
        <v>11320</v>
      </c>
      <c r="H153" s="362">
        <f t="shared" si="20"/>
        <v>0.13313313313313313</v>
      </c>
      <c r="I153" s="363">
        <f t="shared" si="16"/>
        <v>1698</v>
      </c>
      <c r="J153" s="521">
        <f t="shared" si="17"/>
        <v>13018</v>
      </c>
      <c r="K153" s="511" t="s">
        <v>38</v>
      </c>
      <c r="L153" s="500"/>
      <c r="M153" s="501">
        <f t="shared" si="18"/>
        <v>13603.81</v>
      </c>
      <c r="N153" s="563">
        <f t="shared" si="19"/>
        <v>14229.58526</v>
      </c>
      <c r="O153" s="501">
        <f t="shared" si="19"/>
        <v>14884.146181959999</v>
      </c>
    </row>
    <row r="154" spans="1:15" ht="30" x14ac:dyDescent="0.2">
      <c r="A154" s="336"/>
      <c r="B154" s="337" t="s">
        <v>56</v>
      </c>
      <c r="C154" s="338"/>
      <c r="D154" s="360">
        <f>+'[1]Calc Sheet 19_20'!H1593</f>
        <v>6410</v>
      </c>
      <c r="E154" s="360">
        <v>5990</v>
      </c>
      <c r="F154" s="361">
        <f>+'[1]Calc Sheet 19_20'!H1928</f>
        <v>9680</v>
      </c>
      <c r="G154" s="361">
        <f>+'[1]Calc Sheet 19_20'!I1928</f>
        <v>11460</v>
      </c>
      <c r="H154" s="362">
        <f t="shared" si="20"/>
        <v>0.18388429752066116</v>
      </c>
      <c r="I154" s="363">
        <f t="shared" si="16"/>
        <v>1719</v>
      </c>
      <c r="J154" s="521">
        <f t="shared" si="17"/>
        <v>13179</v>
      </c>
      <c r="K154" s="511" t="s">
        <v>38</v>
      </c>
      <c r="L154" s="500"/>
      <c r="M154" s="501">
        <f t="shared" si="18"/>
        <v>13772.055</v>
      </c>
      <c r="N154" s="563">
        <f t="shared" si="19"/>
        <v>14405.569530000001</v>
      </c>
      <c r="O154" s="501">
        <f t="shared" si="19"/>
        <v>15068.225728380001</v>
      </c>
    </row>
    <row r="155" spans="1:15" ht="33" customHeight="1" x14ac:dyDescent="0.2">
      <c r="A155" s="336"/>
      <c r="B155" s="337" t="s">
        <v>57</v>
      </c>
      <c r="C155" s="338"/>
      <c r="D155" s="360">
        <v>0</v>
      </c>
      <c r="E155" s="360"/>
      <c r="F155" s="361">
        <f>+'[1]Calc Sheet 19_20'!H1945</f>
        <v>11400</v>
      </c>
      <c r="G155" s="361">
        <f>+'[1]Calc Sheet 19_20'!I1945</f>
        <v>12300</v>
      </c>
      <c r="H155" s="362">
        <f t="shared" si="20"/>
        <v>7.8947368421052627E-2</v>
      </c>
      <c r="I155" s="363">
        <f t="shared" si="16"/>
        <v>1845</v>
      </c>
      <c r="J155" s="521">
        <f t="shared" si="17"/>
        <v>14145</v>
      </c>
      <c r="K155" s="511" t="s">
        <v>38</v>
      </c>
      <c r="L155" s="500"/>
      <c r="M155" s="501">
        <f t="shared" si="18"/>
        <v>14781.525</v>
      </c>
      <c r="N155" s="563">
        <f t="shared" si="19"/>
        <v>15461.47515</v>
      </c>
      <c r="O155" s="501">
        <f t="shared" si="19"/>
        <v>16172.703006899999</v>
      </c>
    </row>
    <row r="156" spans="1:15" ht="30" x14ac:dyDescent="0.2">
      <c r="A156" s="336"/>
      <c r="B156" s="337" t="s">
        <v>58</v>
      </c>
      <c r="C156" s="338"/>
      <c r="D156" s="360">
        <f>+'[1]Calc Sheet 19_20'!H2000</f>
        <v>18240</v>
      </c>
      <c r="E156" s="368">
        <v>16065</v>
      </c>
      <c r="F156" s="361">
        <f>+'[1]Calc Sheet 19_20'!H2000</f>
        <v>18240</v>
      </c>
      <c r="G156" s="361">
        <f>+'[1]Calc Sheet 19_20'!I2000</f>
        <v>20720</v>
      </c>
      <c r="H156" s="362">
        <f t="shared" si="20"/>
        <v>0.13596491228070176</v>
      </c>
      <c r="I156" s="363">
        <f t="shared" si="16"/>
        <v>3108</v>
      </c>
      <c r="J156" s="521">
        <f t="shared" si="17"/>
        <v>23828</v>
      </c>
      <c r="K156" s="511" t="s">
        <v>38</v>
      </c>
      <c r="L156" s="500"/>
      <c r="M156" s="501">
        <f t="shared" si="18"/>
        <v>24900.26</v>
      </c>
      <c r="N156" s="563">
        <f t="shared" si="19"/>
        <v>26045.67196</v>
      </c>
      <c r="O156" s="501">
        <f t="shared" si="19"/>
        <v>27243.772870159999</v>
      </c>
    </row>
    <row r="157" spans="1:15" ht="33" customHeight="1" x14ac:dyDescent="0.2">
      <c r="A157" s="336"/>
      <c r="B157" s="337" t="s">
        <v>59</v>
      </c>
      <c r="C157" s="338"/>
      <c r="D157" s="360">
        <v>15894.94</v>
      </c>
      <c r="E157" s="360"/>
      <c r="F157" s="361">
        <f>+'[1]Calc Sheet 19_20'!H2017</f>
        <v>39000</v>
      </c>
      <c r="G157" s="361">
        <f>+'[1]Calc Sheet 19_20'!I2017</f>
        <v>41100</v>
      </c>
      <c r="H157" s="362">
        <f t="shared" si="20"/>
        <v>5.3846153846153849E-2</v>
      </c>
      <c r="I157" s="363">
        <f t="shared" si="16"/>
        <v>6165</v>
      </c>
      <c r="J157" s="521">
        <f t="shared" si="17"/>
        <v>47265</v>
      </c>
      <c r="K157" s="511" t="s">
        <v>38</v>
      </c>
      <c r="L157" s="500"/>
      <c r="M157" s="501">
        <f t="shared" si="18"/>
        <v>49391.925000000003</v>
      </c>
      <c r="N157" s="563">
        <f t="shared" si="19"/>
        <v>51663.953550000006</v>
      </c>
      <c r="O157" s="501">
        <f t="shared" si="19"/>
        <v>54040.495413300006</v>
      </c>
    </row>
    <row r="158" spans="1:15" x14ac:dyDescent="0.2">
      <c r="A158" s="336"/>
      <c r="B158" s="337" t="s">
        <v>60</v>
      </c>
      <c r="C158" s="338"/>
      <c r="D158" s="360">
        <f>+'[1]Calc Sheet 19_20'!H2071</f>
        <v>25530</v>
      </c>
      <c r="E158" s="368">
        <v>20260</v>
      </c>
      <c r="F158" s="361">
        <f>+'[1]Calc Sheet 19_20'!H2071</f>
        <v>25530</v>
      </c>
      <c r="G158" s="361">
        <f>+'[1]Calc Sheet 19_20'!I2071</f>
        <v>30130</v>
      </c>
      <c r="H158" s="362">
        <f t="shared" si="20"/>
        <v>0.18018018018018017</v>
      </c>
      <c r="I158" s="363">
        <f t="shared" si="16"/>
        <v>4519.5</v>
      </c>
      <c r="J158" s="521">
        <f t="shared" si="17"/>
        <v>34649.5</v>
      </c>
      <c r="K158" s="511" t="s">
        <v>38</v>
      </c>
      <c r="L158" s="500"/>
      <c r="M158" s="501">
        <f t="shared" si="18"/>
        <v>36208.727500000001</v>
      </c>
      <c r="N158" s="563">
        <f t="shared" si="19"/>
        <v>37874.328965000001</v>
      </c>
      <c r="O158" s="501">
        <f t="shared" si="19"/>
        <v>39616.548097389998</v>
      </c>
    </row>
    <row r="159" spans="1:15" ht="23.25" customHeight="1" x14ac:dyDescent="0.2">
      <c r="A159" s="336"/>
      <c r="B159" s="337" t="s">
        <v>61</v>
      </c>
      <c r="C159" s="338"/>
      <c r="D159" s="360">
        <v>0</v>
      </c>
      <c r="E159" s="360"/>
      <c r="F159" s="361">
        <f>+'[1]Calc Sheet 19_20'!H2088</f>
        <v>90000</v>
      </c>
      <c r="G159" s="361">
        <f>+'[1]Calc Sheet 19_20'!I2088</f>
        <v>100000</v>
      </c>
      <c r="H159" s="362">
        <f t="shared" si="20"/>
        <v>0.1111111111111111</v>
      </c>
      <c r="I159" s="363">
        <f t="shared" si="16"/>
        <v>15000</v>
      </c>
      <c r="J159" s="521">
        <f t="shared" si="17"/>
        <v>115000</v>
      </c>
      <c r="K159" s="511" t="s">
        <v>38</v>
      </c>
      <c r="L159" s="500"/>
      <c r="M159" s="501">
        <f t="shared" si="18"/>
        <v>120175</v>
      </c>
      <c r="N159" s="563">
        <f t="shared" si="19"/>
        <v>125703.05</v>
      </c>
      <c r="O159" s="501">
        <f t="shared" si="19"/>
        <v>131485.3903</v>
      </c>
    </row>
    <row r="160" spans="1:15" ht="23.25" customHeight="1" x14ac:dyDescent="0.2">
      <c r="A160" s="336"/>
      <c r="B160" s="337" t="s">
        <v>62</v>
      </c>
      <c r="C160" s="338"/>
      <c r="D160" s="360">
        <v>0</v>
      </c>
      <c r="E160" s="360"/>
      <c r="F160" s="361">
        <f>+'[1]Calc Sheet 19_20'!H2104</f>
        <v>150000</v>
      </c>
      <c r="G160" s="361">
        <f>+'[1]Calc Sheet 19_20'!I2104</f>
        <v>170000</v>
      </c>
      <c r="H160" s="362">
        <f t="shared" si="20"/>
        <v>0.13333333333333333</v>
      </c>
      <c r="I160" s="363">
        <f t="shared" si="16"/>
        <v>25500</v>
      </c>
      <c r="J160" s="521">
        <f t="shared" si="17"/>
        <v>195500</v>
      </c>
      <c r="K160" s="511" t="s">
        <v>38</v>
      </c>
      <c r="L160" s="500"/>
      <c r="M160" s="501">
        <f t="shared" si="18"/>
        <v>204297.5</v>
      </c>
      <c r="N160" s="563">
        <f t="shared" si="19"/>
        <v>213695.185</v>
      </c>
      <c r="O160" s="501">
        <f t="shared" si="19"/>
        <v>223525.16350999998</v>
      </c>
    </row>
    <row r="161" spans="1:15" x14ac:dyDescent="0.25">
      <c r="A161" s="336"/>
      <c r="B161" s="337" t="s">
        <v>63</v>
      </c>
      <c r="C161" s="338"/>
      <c r="D161" s="412">
        <v>954.07</v>
      </c>
      <c r="E161" s="360"/>
      <c r="F161" s="361">
        <f>+'[1]Calc Sheet 19_20'!H2135</f>
        <v>1740</v>
      </c>
      <c r="G161" s="361">
        <f>+'[1]Calc Sheet 19_20'!I2135</f>
        <v>1890</v>
      </c>
      <c r="H161" s="362">
        <f t="shared" si="20"/>
        <v>8.6206896551724144E-2</v>
      </c>
      <c r="I161" s="363">
        <f t="shared" si="16"/>
        <v>283.5</v>
      </c>
      <c r="J161" s="521">
        <f t="shared" si="17"/>
        <v>2173.5</v>
      </c>
      <c r="K161" s="511" t="s">
        <v>38</v>
      </c>
      <c r="L161" s="500"/>
      <c r="M161" s="501">
        <f t="shared" si="18"/>
        <v>2271.3074999999999</v>
      </c>
      <c r="N161" s="563">
        <f t="shared" si="19"/>
        <v>2375.7876449999999</v>
      </c>
      <c r="O161" s="501">
        <f t="shared" si="19"/>
        <v>2485.0738766699997</v>
      </c>
    </row>
    <row r="162" spans="1:15" ht="20.25" customHeight="1" x14ac:dyDescent="0.2">
      <c r="A162" s="336"/>
      <c r="B162" s="337" t="s">
        <v>64</v>
      </c>
      <c r="C162" s="338"/>
      <c r="D162" s="360"/>
      <c r="E162" s="360"/>
      <c r="F162" s="360"/>
      <c r="G162" s="360"/>
      <c r="H162" s="362"/>
      <c r="I162" s="370"/>
      <c r="J162" s="514"/>
      <c r="K162" s="511" t="s">
        <v>38</v>
      </c>
      <c r="L162" s="500"/>
      <c r="M162" s="501"/>
      <c r="N162" s="502"/>
      <c r="O162" s="502"/>
    </row>
    <row r="163" spans="1:15" ht="21" customHeight="1" x14ac:dyDescent="0.25">
      <c r="A163" s="350"/>
      <c r="B163" s="355" t="s">
        <v>65</v>
      </c>
      <c r="C163" s="379"/>
      <c r="D163" s="353"/>
      <c r="E163" s="353"/>
      <c r="F163" s="353"/>
      <c r="G163" s="353"/>
      <c r="H163" s="354"/>
      <c r="I163" s="353"/>
      <c r="J163" s="507"/>
      <c r="K163" s="508"/>
      <c r="L163" s="500"/>
      <c r="M163" s="485"/>
      <c r="N163" s="486"/>
      <c r="O163" s="486"/>
    </row>
    <row r="164" spans="1:15" ht="72.75" customHeight="1" x14ac:dyDescent="0.2">
      <c r="A164" s="336"/>
      <c r="B164" s="432" t="s">
        <v>66</v>
      </c>
      <c r="C164" s="360"/>
      <c r="D164" s="433" t="s">
        <v>67</v>
      </c>
      <c r="E164" s="433"/>
      <c r="F164" s="433" t="s">
        <v>68</v>
      </c>
      <c r="G164" s="433" t="s">
        <v>69</v>
      </c>
      <c r="H164" s="362">
        <v>0</v>
      </c>
      <c r="I164" s="370"/>
      <c r="J164" s="514"/>
      <c r="K164" s="511" t="s">
        <v>38</v>
      </c>
      <c r="L164" s="500"/>
      <c r="M164" s="501"/>
      <c r="N164" s="502"/>
      <c r="O164" s="502"/>
    </row>
    <row r="165" spans="1:15" ht="67.5" customHeight="1" x14ac:dyDescent="0.2">
      <c r="A165" s="336"/>
      <c r="B165" s="356" t="s">
        <v>70</v>
      </c>
      <c r="C165" s="360"/>
      <c r="D165" s="433" t="s">
        <v>67</v>
      </c>
      <c r="E165" s="433"/>
      <c r="F165" s="433" t="s">
        <v>68</v>
      </c>
      <c r="G165" s="433" t="s">
        <v>68</v>
      </c>
      <c r="H165" s="362">
        <v>0</v>
      </c>
      <c r="I165" s="370"/>
      <c r="J165" s="514"/>
      <c r="K165" s="511" t="s">
        <v>38</v>
      </c>
      <c r="L165" s="500"/>
      <c r="M165" s="501"/>
      <c r="N165" s="502"/>
      <c r="O165" s="502"/>
    </row>
    <row r="166" spans="1:15" ht="84.75" customHeight="1" x14ac:dyDescent="0.2">
      <c r="A166" s="336"/>
      <c r="B166" s="433" t="s">
        <v>71</v>
      </c>
      <c r="C166" s="360"/>
      <c r="D166" s="434" t="s">
        <v>72</v>
      </c>
      <c r="E166" s="434"/>
      <c r="F166" s="433" t="s">
        <v>73</v>
      </c>
      <c r="G166" s="433" t="s">
        <v>73</v>
      </c>
      <c r="H166" s="362">
        <v>0</v>
      </c>
      <c r="I166" s="370"/>
      <c r="J166" s="514"/>
      <c r="K166" s="511" t="s">
        <v>38</v>
      </c>
      <c r="L166" s="500"/>
      <c r="M166" s="501"/>
      <c r="N166" s="502"/>
      <c r="O166" s="502"/>
    </row>
    <row r="167" spans="1:15" ht="78.75" customHeight="1" x14ac:dyDescent="0.2">
      <c r="A167" s="336"/>
      <c r="B167" s="433" t="s">
        <v>74</v>
      </c>
      <c r="C167" s="360"/>
      <c r="D167" s="434" t="s">
        <v>75</v>
      </c>
      <c r="E167" s="434"/>
      <c r="F167" s="433" t="s">
        <v>76</v>
      </c>
      <c r="G167" s="433" t="s">
        <v>76</v>
      </c>
      <c r="H167" s="362">
        <v>0</v>
      </c>
      <c r="I167" s="370"/>
      <c r="J167" s="514"/>
      <c r="K167" s="511" t="s">
        <v>38</v>
      </c>
      <c r="L167" s="500"/>
      <c r="M167" s="501"/>
      <c r="N167" s="502"/>
      <c r="O167" s="502"/>
    </row>
    <row r="168" spans="1:15" ht="83.25" customHeight="1" x14ac:dyDescent="0.2">
      <c r="A168" s="336"/>
      <c r="B168" s="433" t="s">
        <v>77</v>
      </c>
      <c r="C168" s="360"/>
      <c r="D168" s="434" t="s">
        <v>76</v>
      </c>
      <c r="E168" s="434"/>
      <c r="F168" s="433" t="s">
        <v>78</v>
      </c>
      <c r="G168" s="433" t="s">
        <v>78</v>
      </c>
      <c r="H168" s="435">
        <v>0</v>
      </c>
      <c r="I168" s="370"/>
      <c r="J168" s="514"/>
      <c r="K168" s="511" t="s">
        <v>38</v>
      </c>
      <c r="L168" s="500"/>
      <c r="M168" s="501"/>
      <c r="N168" s="502"/>
      <c r="O168" s="502"/>
    </row>
    <row r="169" spans="1:15" ht="28.15" customHeight="1" x14ac:dyDescent="0.2">
      <c r="A169" s="336"/>
      <c r="B169" s="574" t="s">
        <v>79</v>
      </c>
      <c r="C169" s="575"/>
      <c r="D169" s="575"/>
      <c r="E169" s="575"/>
      <c r="F169" s="575"/>
      <c r="G169" s="575"/>
      <c r="H169" s="575"/>
      <c r="I169" s="575"/>
      <c r="J169" s="576"/>
      <c r="K169" s="511"/>
      <c r="L169" s="500"/>
      <c r="M169" s="501"/>
      <c r="N169" s="502"/>
      <c r="O169" s="502"/>
    </row>
    <row r="170" spans="1:15" ht="16.5" thickBot="1" x14ac:dyDescent="0.3">
      <c r="A170" s="413"/>
      <c r="B170" s="436"/>
      <c r="C170" s="429"/>
      <c r="D170" s="437"/>
      <c r="E170" s="437"/>
      <c r="F170" s="437"/>
      <c r="G170" s="437"/>
      <c r="H170" s="430"/>
      <c r="I170" s="431"/>
      <c r="J170" s="548"/>
      <c r="K170" s="549"/>
      <c r="L170" s="500"/>
      <c r="M170" s="550"/>
      <c r="N170" s="551"/>
      <c r="O170" s="551"/>
    </row>
    <row r="171" spans="1:15" ht="19.5" customHeight="1" x14ac:dyDescent="0.25">
      <c r="A171" s="418"/>
      <c r="B171" s="394" t="s">
        <v>80</v>
      </c>
      <c r="C171" s="395"/>
      <c r="D171" s="396" t="s">
        <v>3</v>
      </c>
      <c r="E171" s="396"/>
      <c r="F171" s="396" t="s">
        <v>3</v>
      </c>
      <c r="G171" s="396" t="s">
        <v>3</v>
      </c>
      <c r="H171" s="397" t="s">
        <v>4</v>
      </c>
      <c r="I171" s="339" t="s">
        <v>5</v>
      </c>
      <c r="J171" s="529" t="s">
        <v>6</v>
      </c>
      <c r="K171" s="530" t="s">
        <v>7</v>
      </c>
      <c r="L171" s="500"/>
      <c r="M171" s="531" t="s">
        <v>6</v>
      </c>
      <c r="N171" s="532" t="s">
        <v>6</v>
      </c>
      <c r="O171" s="532" t="s">
        <v>6</v>
      </c>
    </row>
    <row r="172" spans="1:15" x14ac:dyDescent="0.25">
      <c r="A172" s="336"/>
      <c r="B172" s="359"/>
      <c r="C172" s="342"/>
      <c r="D172" s="339" t="s">
        <v>31</v>
      </c>
      <c r="E172" s="339"/>
      <c r="F172" s="339" t="s">
        <v>31</v>
      </c>
      <c r="G172" s="339" t="s">
        <v>31</v>
      </c>
      <c r="H172" s="340" t="s">
        <v>10</v>
      </c>
      <c r="I172" s="343">
        <f>+'[1]Unit tariffs'!F$3</f>
        <v>0.15</v>
      </c>
      <c r="J172" s="498" t="s">
        <v>11</v>
      </c>
      <c r="K172" s="499" t="s">
        <v>12</v>
      </c>
      <c r="L172" s="500"/>
      <c r="M172" s="501" t="s">
        <v>11</v>
      </c>
      <c r="N172" s="502" t="s">
        <v>11</v>
      </c>
      <c r="O172" s="535" t="s">
        <v>11</v>
      </c>
    </row>
    <row r="173" spans="1:15" x14ac:dyDescent="0.25">
      <c r="A173" s="336"/>
      <c r="B173" s="359" t="s">
        <v>47</v>
      </c>
      <c r="C173" s="342"/>
      <c r="D173" s="339" t="str">
        <f>D$5</f>
        <v>2016/2017</v>
      </c>
      <c r="E173" s="339"/>
      <c r="F173" s="344" t="str">
        <f>'[1]Calc Sheet 19_20'!$H$11</f>
        <v>2018/2019</v>
      </c>
      <c r="G173" s="339" t="str">
        <f>'[1]Calc Sheet 19_20'!$I$11</f>
        <v>2019/2020</v>
      </c>
      <c r="H173" s="340" t="str">
        <f>G173</f>
        <v>2019/2020</v>
      </c>
      <c r="I173" s="339" t="str">
        <f>G173</f>
        <v>2019/2020</v>
      </c>
      <c r="J173" s="498" t="str">
        <f>I173</f>
        <v>2019/2020</v>
      </c>
      <c r="K173" s="499" t="s">
        <v>15</v>
      </c>
      <c r="L173" s="500"/>
      <c r="M173" s="501" t="s">
        <v>16</v>
      </c>
      <c r="N173" s="502" t="s">
        <v>17</v>
      </c>
      <c r="O173" s="502" t="s">
        <v>115</v>
      </c>
    </row>
    <row r="174" spans="1:15" ht="16.5" thickBot="1" x14ac:dyDescent="0.3">
      <c r="A174" s="345"/>
      <c r="B174" s="346"/>
      <c r="C174" s="347"/>
      <c r="D174" s="348" t="s">
        <v>19</v>
      </c>
      <c r="E174" s="348"/>
      <c r="F174" s="348" t="s">
        <v>19</v>
      </c>
      <c r="G174" s="348" t="s">
        <v>19</v>
      </c>
      <c r="H174" s="349"/>
      <c r="I174" s="348"/>
      <c r="J174" s="503"/>
      <c r="K174" s="504"/>
      <c r="L174" s="500"/>
      <c r="M174" s="505"/>
      <c r="N174" s="506"/>
      <c r="O174" s="506"/>
    </row>
    <row r="175" spans="1:15" ht="16.5" thickTop="1" x14ac:dyDescent="0.25">
      <c r="A175" s="350"/>
      <c r="B175" s="377"/>
      <c r="C175" s="379"/>
      <c r="D175" s="438"/>
      <c r="E175" s="438"/>
      <c r="F175" s="438"/>
      <c r="G175" s="438"/>
      <c r="H175" s="439"/>
      <c r="I175" s="440"/>
      <c r="J175" s="552"/>
      <c r="K175" s="553"/>
      <c r="L175" s="500"/>
      <c r="M175" s="534"/>
      <c r="N175" s="535"/>
      <c r="O175" s="535"/>
    </row>
    <row r="176" spans="1:15" ht="30" x14ac:dyDescent="0.2">
      <c r="A176" s="336"/>
      <c r="B176" s="433" t="s">
        <v>81</v>
      </c>
      <c r="C176" s="360"/>
      <c r="D176" s="441">
        <v>82.004999999999995</v>
      </c>
      <c r="E176" s="441"/>
      <c r="F176" s="442">
        <v>93.186873780000013</v>
      </c>
      <c r="G176" s="442">
        <f>+F176*(1+'[1]Unit tariffs'!$F$2)</f>
        <v>99.896328692160026</v>
      </c>
      <c r="H176" s="362">
        <f>(G176-F176)/F176</f>
        <v>7.2000000000000119E-2</v>
      </c>
      <c r="I176" s="363">
        <f>G176*I$4</f>
        <v>14.984449303824004</v>
      </c>
      <c r="J176" s="521">
        <f>G176+I176</f>
        <v>114.88077799598403</v>
      </c>
      <c r="K176" s="511" t="s">
        <v>38</v>
      </c>
      <c r="L176" s="500"/>
      <c r="M176" s="501">
        <f>(J176*4.5%)+J176</f>
        <v>120.05041300580331</v>
      </c>
      <c r="N176" s="563">
        <f>(M176*4.6%)+M176</f>
        <v>125.57273200407026</v>
      </c>
      <c r="O176" s="501">
        <f>(N176*4.6%)+N176</f>
        <v>131.34907767625748</v>
      </c>
    </row>
    <row r="177" spans="1:15" x14ac:dyDescent="0.2">
      <c r="A177" s="336"/>
      <c r="B177" s="357" t="s">
        <v>82</v>
      </c>
      <c r="C177" s="338"/>
      <c r="D177" s="441">
        <v>63.9</v>
      </c>
      <c r="E177" s="441"/>
      <c r="F177" s="442">
        <v>72.613148400000014</v>
      </c>
      <c r="G177" s="442">
        <f>+F177*(1+'[1]Unit tariffs'!$F$2)</f>
        <v>77.841295084800024</v>
      </c>
      <c r="H177" s="362">
        <f>(G177-F177)/F177</f>
        <v>7.2000000000000119E-2</v>
      </c>
      <c r="I177" s="363">
        <f>G177*I$4</f>
        <v>11.676194262720003</v>
      </c>
      <c r="J177" s="521">
        <f>G177+I177</f>
        <v>89.517489347520026</v>
      </c>
      <c r="K177" s="511" t="s">
        <v>38</v>
      </c>
      <c r="L177" s="500"/>
      <c r="M177" s="501">
        <f>(J177*4.5%)+J177</f>
        <v>93.545776368158428</v>
      </c>
      <c r="N177" s="563">
        <f>(M177*4.6%)+M177</f>
        <v>97.84888208109372</v>
      </c>
      <c r="O177" s="501">
        <f>(N177*4.6%)+N177</f>
        <v>102.34993065682403</v>
      </c>
    </row>
    <row r="178" spans="1:15" x14ac:dyDescent="0.2">
      <c r="A178" s="336"/>
      <c r="B178" s="357"/>
      <c r="C178" s="443"/>
      <c r="D178" s="443"/>
      <c r="E178" s="443"/>
      <c r="F178" s="444"/>
      <c r="G178" s="444"/>
      <c r="H178" s="445"/>
      <c r="I178" s="446"/>
      <c r="J178" s="446"/>
      <c r="K178" s="447"/>
      <c r="L178" s="500"/>
      <c r="M178" s="481"/>
      <c r="N178" s="482"/>
      <c r="O178" s="482"/>
    </row>
    <row r="179" spans="1:15" x14ac:dyDescent="0.2">
      <c r="A179" s="336"/>
      <c r="B179" s="357" t="s">
        <v>83</v>
      </c>
      <c r="C179" s="443"/>
      <c r="D179" s="443"/>
      <c r="E179" s="443"/>
      <c r="F179" s="444"/>
      <c r="G179" s="444"/>
      <c r="H179" s="445"/>
      <c r="I179" s="446"/>
      <c r="J179" s="446"/>
      <c r="K179" s="447"/>
      <c r="L179" s="500"/>
      <c r="M179" s="481"/>
      <c r="N179" s="482"/>
      <c r="O179" s="482"/>
    </row>
    <row r="180" spans="1:15" x14ac:dyDescent="0.2">
      <c r="A180" s="336"/>
      <c r="B180" s="357" t="s">
        <v>84</v>
      </c>
      <c r="C180" s="443"/>
      <c r="D180" s="443">
        <v>170.13374999999999</v>
      </c>
      <c r="E180" s="443"/>
      <c r="F180" s="442">
        <v>193.33250761500003</v>
      </c>
      <c r="G180" s="442">
        <f>+F180*(1+'[1]Unit tariffs'!$F$2)</f>
        <v>207.25244816328004</v>
      </c>
      <c r="H180" s="362">
        <f>(G180-F180)/F180</f>
        <v>7.200000000000005E-2</v>
      </c>
      <c r="I180" s="363">
        <f>G180*I$4</f>
        <v>31.087867224492005</v>
      </c>
      <c r="J180" s="521">
        <f>G180+I180</f>
        <v>238.34031538777205</v>
      </c>
      <c r="K180" s="511" t="s">
        <v>38</v>
      </c>
      <c r="L180" s="500"/>
      <c r="M180" s="501">
        <f>(J180*4.5%)+J180</f>
        <v>249.06562958022178</v>
      </c>
      <c r="N180" s="563">
        <f>(M180*4.6%)+M180</f>
        <v>260.52264854091197</v>
      </c>
      <c r="O180" s="501">
        <f>(N180*4.6%)+N180</f>
        <v>272.5066903737939</v>
      </c>
    </row>
    <row r="181" spans="1:15" ht="21.75" customHeight="1" x14ac:dyDescent="0.25">
      <c r="A181" s="448" t="s">
        <v>85</v>
      </c>
      <c r="B181" s="359"/>
      <c r="C181" s="443"/>
      <c r="D181" s="443"/>
      <c r="E181" s="443"/>
      <c r="F181" s="444"/>
      <c r="G181" s="444"/>
      <c r="H181" s="445"/>
      <c r="I181" s="449"/>
      <c r="J181" s="554"/>
      <c r="K181" s="447"/>
      <c r="L181" s="500"/>
      <c r="M181" s="481"/>
      <c r="N181" s="482"/>
      <c r="O181" s="482"/>
    </row>
    <row r="182" spans="1:15" x14ac:dyDescent="0.2">
      <c r="A182" s="336"/>
      <c r="B182" s="357" t="s">
        <v>86</v>
      </c>
      <c r="C182" s="443"/>
      <c r="D182" s="441">
        <v>63.768319353000003</v>
      </c>
      <c r="E182" s="441"/>
      <c r="F182" s="442">
        <v>72.46351230669768</v>
      </c>
      <c r="G182" s="442">
        <f>+F182*(1+'[1]Unit tariffs'!$F$2)</f>
        <v>77.680885192779911</v>
      </c>
      <c r="H182" s="362">
        <f>(G182-F182)/F182</f>
        <v>7.1999999999999967E-2</v>
      </c>
      <c r="I182" s="363">
        <f>G182*I$4</f>
        <v>11.652132778916986</v>
      </c>
      <c r="J182" s="521">
        <f>G182+I182</f>
        <v>89.333017971696904</v>
      </c>
      <c r="K182" s="511" t="s">
        <v>38</v>
      </c>
      <c r="L182" s="500"/>
      <c r="M182" s="501">
        <f>(J182*4.5%)+J182</f>
        <v>93.353003780423265</v>
      </c>
      <c r="N182" s="563">
        <f>(M182*4.6%)+M182</f>
        <v>97.647241954322737</v>
      </c>
      <c r="O182" s="501">
        <f>(N182*4.6%)+N182</f>
        <v>102.13901508422158</v>
      </c>
    </row>
    <row r="183" spans="1:15" x14ac:dyDescent="0.25">
      <c r="A183" s="448" t="s">
        <v>87</v>
      </c>
      <c r="B183" s="359"/>
      <c r="C183" s="443"/>
      <c r="D183" s="443"/>
      <c r="E183" s="443"/>
      <c r="F183" s="444"/>
      <c r="G183" s="444"/>
      <c r="H183" s="445"/>
      <c r="I183" s="450"/>
      <c r="J183" s="450"/>
      <c r="K183" s="447"/>
      <c r="L183" s="500"/>
      <c r="M183" s="483"/>
      <c r="N183" s="484"/>
      <c r="O183" s="484"/>
    </row>
    <row r="184" spans="1:15" x14ac:dyDescent="0.2">
      <c r="A184" s="336"/>
      <c r="B184" s="357" t="s">
        <v>88</v>
      </c>
      <c r="C184" s="443"/>
      <c r="D184" s="441">
        <v>379.45599614999998</v>
      </c>
      <c r="E184" s="441"/>
      <c r="F184" s="442">
        <v>431.19709796102939</v>
      </c>
      <c r="G184" s="442">
        <f>+F184*(1+'[1]Unit tariffs'!$F$2)</f>
        <v>462.24328901422354</v>
      </c>
      <c r="H184" s="362">
        <f>(G184-F184)/F184</f>
        <v>7.2000000000000078E-2</v>
      </c>
      <c r="I184" s="363">
        <f>G184*I$4</f>
        <v>69.33649335213353</v>
      </c>
      <c r="J184" s="521">
        <f>G184+I184</f>
        <v>531.57978236635711</v>
      </c>
      <c r="K184" s="511" t="s">
        <v>38</v>
      </c>
      <c r="L184" s="500"/>
      <c r="M184" s="501">
        <f>(J184*4.5%)+J184</f>
        <v>555.50087257284315</v>
      </c>
      <c r="N184" s="563">
        <f>(M184*4.6%)+M184</f>
        <v>581.0539127111939</v>
      </c>
      <c r="O184" s="501">
        <f>(N184*4.6%)+N184</f>
        <v>607.78239269590881</v>
      </c>
    </row>
    <row r="185" spans="1:15" x14ac:dyDescent="0.2">
      <c r="A185" s="336"/>
      <c r="B185" s="357" t="s">
        <v>89</v>
      </c>
      <c r="C185" s="443"/>
      <c r="D185" s="451">
        <f>+D184*1.33</f>
        <v>504.67647487950001</v>
      </c>
      <c r="E185" s="451"/>
      <c r="F185" s="452">
        <v>0</v>
      </c>
      <c r="G185" s="442" t="s">
        <v>90</v>
      </c>
      <c r="H185" s="453"/>
      <c r="I185" s="363"/>
      <c r="J185" s="487"/>
      <c r="K185" s="447"/>
      <c r="L185" s="500"/>
      <c r="M185" s="501"/>
      <c r="N185" s="502"/>
      <c r="O185" s="502"/>
    </row>
    <row r="186" spans="1:15" x14ac:dyDescent="0.2">
      <c r="A186" s="336"/>
      <c r="B186" s="357" t="s">
        <v>91</v>
      </c>
      <c r="C186" s="443"/>
      <c r="D186" s="454">
        <v>1300.9796274750001</v>
      </c>
      <c r="E186" s="454"/>
      <c r="F186" s="455">
        <v>1478.3760055589814</v>
      </c>
      <c r="G186" s="442">
        <f>+F186*(1+'[1]Unit tariffs'!$F$2)</f>
        <v>1584.8190779592283</v>
      </c>
      <c r="H186" s="362">
        <f>(G186-F186)/F186</f>
        <v>7.2000000000000106E-2</v>
      </c>
      <c r="I186" s="363">
        <f>G186*I$4</f>
        <v>237.72286169388423</v>
      </c>
      <c r="J186" s="521">
        <f>G186+I186</f>
        <v>1822.5419396531124</v>
      </c>
      <c r="K186" s="511" t="s">
        <v>38</v>
      </c>
      <c r="L186" s="500"/>
      <c r="M186" s="501">
        <f>(J186*4.5%)+J186</f>
        <v>1904.5563269375025</v>
      </c>
      <c r="N186" s="563">
        <f>(M186*4.6%)+M186</f>
        <v>1992.1659179766275</v>
      </c>
      <c r="O186" s="501">
        <f>(N186*4.6%)+N186</f>
        <v>2083.8055502035522</v>
      </c>
    </row>
    <row r="187" spans="1:15" x14ac:dyDescent="0.2">
      <c r="A187" s="336"/>
      <c r="B187" s="357" t="s">
        <v>92</v>
      </c>
      <c r="C187" s="443"/>
      <c r="D187" s="451">
        <f>+D186*1.33</f>
        <v>1730.3029045417502</v>
      </c>
      <c r="E187" s="451"/>
      <c r="F187" s="452">
        <v>0</v>
      </c>
      <c r="G187" s="442" t="s">
        <v>90</v>
      </c>
      <c r="H187" s="453"/>
      <c r="I187" s="363"/>
      <c r="J187" s="487"/>
      <c r="K187" s="447"/>
      <c r="L187" s="500"/>
      <c r="M187" s="501"/>
      <c r="N187" s="502"/>
      <c r="O187" s="502"/>
    </row>
    <row r="188" spans="1:15" x14ac:dyDescent="0.2">
      <c r="A188" s="336"/>
      <c r="B188" s="357" t="s">
        <v>93</v>
      </c>
      <c r="C188" s="443"/>
      <c r="D188" s="454">
        <v>2710.3752538500003</v>
      </c>
      <c r="E188" s="454"/>
      <c r="F188" s="455">
        <v>3079.9511819639715</v>
      </c>
      <c r="G188" s="442">
        <f>+F188*(1+'[1]Unit tariffs'!$F$2)</f>
        <v>3301.7076670653778</v>
      </c>
      <c r="H188" s="362">
        <f>(G188-F188)/F188</f>
        <v>7.2000000000000106E-2</v>
      </c>
      <c r="I188" s="363">
        <f>G188*I$4</f>
        <v>495.25615005980666</v>
      </c>
      <c r="J188" s="521">
        <f>G188+I188</f>
        <v>3796.9638171251845</v>
      </c>
      <c r="K188" s="511" t="s">
        <v>38</v>
      </c>
      <c r="L188" s="500"/>
      <c r="M188" s="501">
        <f>(J188*4.5%)+J188</f>
        <v>3967.8271888958179</v>
      </c>
      <c r="N188" s="563">
        <f>(M188*4.6%)+M188</f>
        <v>4150.3472395850258</v>
      </c>
      <c r="O188" s="501">
        <f>(N188*4.6%)+N188</f>
        <v>4341.263212605937</v>
      </c>
    </row>
    <row r="189" spans="1:15" x14ac:dyDescent="0.2">
      <c r="A189" s="336"/>
      <c r="B189" s="357" t="s">
        <v>94</v>
      </c>
      <c r="C189" s="443"/>
      <c r="D189" s="451">
        <f>+D188*1.33</f>
        <v>3604.7990876205004</v>
      </c>
      <c r="E189" s="451"/>
      <c r="F189" s="452">
        <v>0</v>
      </c>
      <c r="G189" s="442" t="s">
        <v>90</v>
      </c>
      <c r="H189" s="453"/>
      <c r="I189" s="363"/>
      <c r="J189" s="487"/>
      <c r="K189" s="447"/>
      <c r="L189" s="500"/>
      <c r="M189" s="501"/>
      <c r="N189" s="502"/>
      <c r="O189" s="502"/>
    </row>
    <row r="190" spans="1:15" x14ac:dyDescent="0.2">
      <c r="A190" s="336"/>
      <c r="B190" s="357"/>
      <c r="C190" s="443"/>
      <c r="D190" s="441"/>
      <c r="E190" s="441"/>
      <c r="F190" s="442"/>
      <c r="G190" s="442"/>
      <c r="H190" s="456"/>
      <c r="I190" s="457"/>
      <c r="J190" s="450"/>
      <c r="K190" s="447"/>
      <c r="L190" s="500"/>
      <c r="M190" s="483"/>
      <c r="N190" s="484"/>
      <c r="O190" s="484"/>
    </row>
    <row r="191" spans="1:15" x14ac:dyDescent="0.25">
      <c r="A191" s="458" t="s">
        <v>95</v>
      </c>
      <c r="B191" s="351"/>
      <c r="C191" s="459"/>
      <c r="D191" s="459"/>
      <c r="E191" s="459"/>
      <c r="F191" s="460"/>
      <c r="G191" s="460"/>
      <c r="H191" s="461"/>
      <c r="I191" s="462"/>
      <c r="J191" s="462"/>
      <c r="K191" s="463"/>
      <c r="L191" s="500"/>
      <c r="M191" s="485"/>
      <c r="N191" s="486"/>
      <c r="O191" s="486"/>
    </row>
    <row r="192" spans="1:15" ht="19.5" customHeight="1" x14ac:dyDescent="0.2">
      <c r="A192" s="336"/>
      <c r="B192" s="357" t="s">
        <v>96</v>
      </c>
      <c r="C192" s="443"/>
      <c r="D192" s="443">
        <v>500</v>
      </c>
      <c r="E192" s="443"/>
      <c r="F192" s="444">
        <v>639.6</v>
      </c>
      <c r="G192" s="442">
        <f>+F192*(1+'[1]Unit tariffs'!$F$2)</f>
        <v>685.65120000000002</v>
      </c>
      <c r="H192" s="362">
        <f>(G192-F192)/F192</f>
        <v>7.1999999999999995E-2</v>
      </c>
      <c r="I192" s="363">
        <f>G192*I$4</f>
        <v>102.84768</v>
      </c>
      <c r="J192" s="521">
        <f>G192+I192</f>
        <v>788.49887999999999</v>
      </c>
      <c r="K192" s="511" t="s">
        <v>38</v>
      </c>
      <c r="L192" s="500"/>
      <c r="M192" s="501">
        <f>(J192*4.5%)+J192</f>
        <v>823.98132959999998</v>
      </c>
      <c r="N192" s="563">
        <f t="shared" ref="N192:O195" si="21">(M192*4.6%)+M192</f>
        <v>861.88447076160003</v>
      </c>
      <c r="O192" s="501">
        <f t="shared" si="21"/>
        <v>901.53115641663362</v>
      </c>
    </row>
    <row r="193" spans="1:15" x14ac:dyDescent="0.2">
      <c r="A193" s="336"/>
      <c r="B193" s="357" t="s">
        <v>97</v>
      </c>
      <c r="C193" s="443"/>
      <c r="D193" s="443">
        <v>1500</v>
      </c>
      <c r="E193" s="443"/>
      <c r="F193" s="444">
        <v>1705.6000000000001</v>
      </c>
      <c r="G193" s="442">
        <f>+F193*(1+'[1]Unit tariffs'!$F$2)</f>
        <v>1828.4032000000002</v>
      </c>
      <c r="H193" s="362">
        <f t="shared" ref="H193:H195" si="22">(G193-F193)/F193</f>
        <v>7.2000000000000036E-2</v>
      </c>
      <c r="I193" s="363">
        <f t="shared" ref="I193:I195" si="23">G193*I$4</f>
        <v>274.26048000000003</v>
      </c>
      <c r="J193" s="521">
        <f t="shared" ref="J193:J195" si="24">G193+I193</f>
        <v>2102.6636800000001</v>
      </c>
      <c r="K193" s="511" t="s">
        <v>38</v>
      </c>
      <c r="L193" s="500"/>
      <c r="M193" s="501">
        <f>(J193*4.5%)+J193</f>
        <v>2197.2835456000003</v>
      </c>
      <c r="N193" s="563">
        <f t="shared" si="21"/>
        <v>2298.3585886976002</v>
      </c>
      <c r="O193" s="501">
        <f t="shared" si="21"/>
        <v>2404.0830837776898</v>
      </c>
    </row>
    <row r="194" spans="1:15" x14ac:dyDescent="0.2">
      <c r="A194" s="336"/>
      <c r="B194" s="357" t="s">
        <v>98</v>
      </c>
      <c r="C194" s="443"/>
      <c r="D194" s="443">
        <v>6600</v>
      </c>
      <c r="E194" s="443"/>
      <c r="F194" s="444">
        <v>7568.6</v>
      </c>
      <c r="G194" s="442">
        <f>+F194*(1+'[1]Unit tariffs'!$F$2)</f>
        <v>8113.5392000000011</v>
      </c>
      <c r="H194" s="362">
        <f t="shared" si="22"/>
        <v>7.2000000000000092E-2</v>
      </c>
      <c r="I194" s="363">
        <f t="shared" si="23"/>
        <v>1217.03088</v>
      </c>
      <c r="J194" s="521">
        <f t="shared" si="24"/>
        <v>9330.5700800000013</v>
      </c>
      <c r="K194" s="511" t="s">
        <v>38</v>
      </c>
      <c r="L194" s="500"/>
      <c r="M194" s="501">
        <f>(J194*4.5%)+J194</f>
        <v>9750.4457336000014</v>
      </c>
      <c r="N194" s="563">
        <f t="shared" si="21"/>
        <v>10198.966237345601</v>
      </c>
      <c r="O194" s="501">
        <f t="shared" si="21"/>
        <v>10668.1186842635</v>
      </c>
    </row>
    <row r="195" spans="1:15" x14ac:dyDescent="0.2">
      <c r="A195" s="336"/>
      <c r="B195" s="357" t="s">
        <v>99</v>
      </c>
      <c r="C195" s="443"/>
      <c r="D195" s="443">
        <v>6600</v>
      </c>
      <c r="E195" s="443"/>
      <c r="F195" s="444">
        <v>7568.6</v>
      </c>
      <c r="G195" s="442">
        <f>+F195*(1+'[1]Unit tariffs'!$F$2)</f>
        <v>8113.5392000000011</v>
      </c>
      <c r="H195" s="362">
        <f t="shared" si="22"/>
        <v>7.2000000000000092E-2</v>
      </c>
      <c r="I195" s="363">
        <f t="shared" si="23"/>
        <v>1217.03088</v>
      </c>
      <c r="J195" s="521">
        <f t="shared" si="24"/>
        <v>9330.5700800000013</v>
      </c>
      <c r="K195" s="511" t="s">
        <v>38</v>
      </c>
      <c r="L195" s="500"/>
      <c r="M195" s="501">
        <f>(J195*4.5%)+J195</f>
        <v>9750.4457336000014</v>
      </c>
      <c r="N195" s="563">
        <f t="shared" si="21"/>
        <v>10198.966237345601</v>
      </c>
      <c r="O195" s="501">
        <f t="shared" si="21"/>
        <v>10668.1186842635</v>
      </c>
    </row>
    <row r="196" spans="1:15" ht="17.25" customHeight="1" x14ac:dyDescent="0.25">
      <c r="A196" s="448" t="s">
        <v>100</v>
      </c>
      <c r="B196" s="337"/>
      <c r="C196" s="443"/>
      <c r="D196" s="443"/>
      <c r="E196" s="443"/>
      <c r="F196" s="444"/>
      <c r="G196" s="444"/>
      <c r="H196" s="362"/>
      <c r="I196" s="363"/>
      <c r="J196" s="521"/>
      <c r="K196" s="511"/>
      <c r="L196" s="500"/>
      <c r="M196" s="501"/>
      <c r="N196" s="502"/>
      <c r="O196" s="502"/>
    </row>
    <row r="197" spans="1:15" ht="18" customHeight="1" x14ac:dyDescent="0.2">
      <c r="A197" s="336"/>
      <c r="B197" s="357" t="s">
        <v>101</v>
      </c>
      <c r="C197" s="443"/>
      <c r="D197" s="443">
        <v>2280</v>
      </c>
      <c r="E197" s="443"/>
      <c r="F197" s="444">
        <v>2665</v>
      </c>
      <c r="G197" s="442">
        <f>+F197*(1+'[1]Unit tariffs'!$F$2)</f>
        <v>2856.88</v>
      </c>
      <c r="H197" s="362">
        <f t="shared" ref="H197:H199" si="25">(G197-F197)/F197</f>
        <v>7.2000000000000036E-2</v>
      </c>
      <c r="I197" s="363">
        <f t="shared" ref="I197:I199" si="26">G197*I$4</f>
        <v>428.53199999999998</v>
      </c>
      <c r="J197" s="521">
        <f t="shared" ref="J197:J199" si="27">G197+I197</f>
        <v>3285.4120000000003</v>
      </c>
      <c r="K197" s="511" t="s">
        <v>38</v>
      </c>
      <c r="L197" s="500"/>
      <c r="M197" s="501">
        <f>(J197*4.5%)+J197</f>
        <v>3433.2555400000001</v>
      </c>
      <c r="N197" s="563">
        <f t="shared" ref="N197:O199" si="28">(M197*4.6%)+M197</f>
        <v>3591.1852948400001</v>
      </c>
      <c r="O197" s="501">
        <f t="shared" si="28"/>
        <v>3756.37981840264</v>
      </c>
    </row>
    <row r="198" spans="1:15" x14ac:dyDescent="0.2">
      <c r="A198" s="336"/>
      <c r="B198" s="357" t="s">
        <v>102</v>
      </c>
      <c r="C198" s="443"/>
      <c r="D198" s="443">
        <v>11400</v>
      </c>
      <c r="E198" s="443"/>
      <c r="F198" s="444">
        <v>13005.2</v>
      </c>
      <c r="G198" s="442">
        <f>+F198*(1+'[1]Unit tariffs'!$F$2)</f>
        <v>13941.574400000001</v>
      </c>
      <c r="H198" s="362">
        <f t="shared" si="25"/>
        <v>7.2000000000000036E-2</v>
      </c>
      <c r="I198" s="363">
        <f t="shared" si="26"/>
        <v>2091.2361599999999</v>
      </c>
      <c r="J198" s="521">
        <f t="shared" si="27"/>
        <v>16032.810560000002</v>
      </c>
      <c r="K198" s="511" t="s">
        <v>38</v>
      </c>
      <c r="L198" s="500"/>
      <c r="M198" s="501">
        <f>(J198*4.5%)+J198</f>
        <v>16754.287035200003</v>
      </c>
      <c r="N198" s="563">
        <f t="shared" si="28"/>
        <v>17524.984238819205</v>
      </c>
      <c r="O198" s="501">
        <f t="shared" si="28"/>
        <v>18331.133513804889</v>
      </c>
    </row>
    <row r="199" spans="1:15" x14ac:dyDescent="0.2">
      <c r="A199" s="336"/>
      <c r="B199" s="357" t="s">
        <v>103</v>
      </c>
      <c r="C199" s="443"/>
      <c r="D199" s="443">
        <v>57000</v>
      </c>
      <c r="E199" s="443"/>
      <c r="F199" s="444">
        <v>65026</v>
      </c>
      <c r="G199" s="442">
        <f>+F199*(1+'[1]Unit tariffs'!$F$2)</f>
        <v>69707.872000000003</v>
      </c>
      <c r="H199" s="362">
        <f t="shared" si="25"/>
        <v>7.200000000000005E-2</v>
      </c>
      <c r="I199" s="363">
        <f t="shared" si="26"/>
        <v>10456.1808</v>
      </c>
      <c r="J199" s="521">
        <f t="shared" si="27"/>
        <v>80164.052800000005</v>
      </c>
      <c r="K199" s="511" t="s">
        <v>38</v>
      </c>
      <c r="L199" s="500"/>
      <c r="M199" s="501">
        <f>(J199*4.5%)+J199</f>
        <v>83771.435175999999</v>
      </c>
      <c r="N199" s="563">
        <f t="shared" si="28"/>
        <v>87624.921194095994</v>
      </c>
      <c r="O199" s="501">
        <f t="shared" si="28"/>
        <v>91655.667569024416</v>
      </c>
    </row>
    <row r="200" spans="1:15" ht="13.15" customHeight="1" x14ac:dyDescent="0.2">
      <c r="A200" s="577" t="s">
        <v>104</v>
      </c>
      <c r="B200" s="578"/>
      <c r="C200" s="579"/>
      <c r="D200" s="443"/>
      <c r="E200" s="443"/>
      <c r="F200" s="443"/>
      <c r="G200" s="443"/>
      <c r="H200" s="362"/>
      <c r="I200" s="443"/>
      <c r="J200" s="443"/>
      <c r="K200" s="447"/>
      <c r="L200" s="500"/>
      <c r="M200" s="483"/>
      <c r="N200" s="484"/>
      <c r="O200" s="484"/>
    </row>
    <row r="201" spans="1:15" ht="13.15" customHeight="1" x14ac:dyDescent="0.2">
      <c r="A201" s="577" t="s">
        <v>105</v>
      </c>
      <c r="B201" s="578"/>
      <c r="C201" s="579"/>
      <c r="D201" s="443"/>
      <c r="E201" s="443"/>
      <c r="F201" s="443"/>
      <c r="G201" s="443"/>
      <c r="H201" s="445"/>
      <c r="I201" s="443"/>
      <c r="J201" s="443"/>
      <c r="K201" s="447"/>
      <c r="L201" s="500"/>
      <c r="M201" s="483"/>
      <c r="N201" s="484"/>
      <c r="O201" s="484"/>
    </row>
    <row r="202" spans="1:15" x14ac:dyDescent="0.2">
      <c r="A202" s="371"/>
      <c r="B202" s="372"/>
      <c r="C202" s="373"/>
      <c r="D202" s="376"/>
      <c r="E202" s="376"/>
      <c r="F202" s="376"/>
      <c r="G202" s="376"/>
      <c r="H202" s="375"/>
      <c r="I202" s="376"/>
      <c r="J202" s="515"/>
      <c r="K202" s="516"/>
      <c r="L202" s="500"/>
      <c r="M202" s="517"/>
      <c r="N202" s="518"/>
      <c r="O202" s="518"/>
    </row>
    <row r="203" spans="1:15" x14ac:dyDescent="0.25">
      <c r="A203" s="469" t="s">
        <v>106</v>
      </c>
      <c r="B203" s="470"/>
      <c r="C203" s="471"/>
      <c r="D203" s="472"/>
      <c r="E203" s="472"/>
      <c r="F203" s="472"/>
      <c r="G203" s="472"/>
      <c r="H203" s="473"/>
      <c r="I203" s="472"/>
      <c r="J203" s="555"/>
      <c r="K203" s="555"/>
      <c r="L203" s="555"/>
      <c r="M203" s="556"/>
      <c r="N203" s="556"/>
      <c r="O203" s="557"/>
    </row>
    <row r="204" spans="1:15" x14ac:dyDescent="0.25">
      <c r="A204" s="474" t="s">
        <v>107</v>
      </c>
      <c r="B204" s="464"/>
      <c r="C204" s="465"/>
      <c r="F204" s="216"/>
      <c r="H204" s="467"/>
      <c r="I204" s="216"/>
      <c r="O204" s="559"/>
    </row>
    <row r="205" spans="1:15" ht="19.5" customHeight="1" x14ac:dyDescent="0.25">
      <c r="A205" s="474" t="s">
        <v>108</v>
      </c>
      <c r="B205" s="464"/>
      <c r="C205" s="465"/>
      <c r="F205" s="216"/>
      <c r="H205" s="466"/>
      <c r="I205" s="216"/>
      <c r="O205" s="559"/>
    </row>
    <row r="206" spans="1:15" ht="18.75" customHeight="1" x14ac:dyDescent="0.2">
      <c r="A206" s="475" t="s">
        <v>109</v>
      </c>
      <c r="B206" s="468"/>
      <c r="C206" s="465"/>
      <c r="F206" s="216"/>
      <c r="H206" s="466"/>
      <c r="I206" s="216"/>
      <c r="O206" s="559"/>
    </row>
    <row r="207" spans="1:15" x14ac:dyDescent="0.2">
      <c r="A207" s="475"/>
      <c r="B207" s="468"/>
      <c r="C207" s="465"/>
      <c r="F207" s="216"/>
      <c r="H207" s="466"/>
      <c r="I207" s="216"/>
      <c r="O207" s="559"/>
    </row>
    <row r="208" spans="1:15" x14ac:dyDescent="0.25">
      <c r="A208" s="474" t="s">
        <v>110</v>
      </c>
      <c r="B208" s="468"/>
      <c r="C208" s="465"/>
      <c r="F208" s="216"/>
      <c r="H208" s="466"/>
      <c r="I208" s="216"/>
      <c r="O208" s="559"/>
    </row>
    <row r="209" spans="1:15" ht="30.75" customHeight="1" x14ac:dyDescent="0.25">
      <c r="A209" s="571" t="s">
        <v>111</v>
      </c>
      <c r="B209" s="572"/>
      <c r="C209" s="572"/>
      <c r="D209" s="572"/>
      <c r="E209" s="572"/>
      <c r="F209" s="572"/>
      <c r="G209" s="572"/>
      <c r="H209" s="572"/>
      <c r="I209" s="572"/>
      <c r="J209" s="572"/>
      <c r="K209" s="572"/>
      <c r="L209" s="572"/>
      <c r="M209" s="572"/>
      <c r="N209" s="572"/>
      <c r="O209" s="573"/>
    </row>
    <row r="210" spans="1:15" x14ac:dyDescent="0.25">
      <c r="A210" s="476" t="s">
        <v>112</v>
      </c>
      <c r="B210" s="477"/>
      <c r="C210" s="478"/>
      <c r="D210" s="479"/>
      <c r="E210" s="479"/>
      <c r="F210" s="479"/>
      <c r="G210" s="479"/>
      <c r="H210" s="480"/>
      <c r="I210" s="479"/>
      <c r="J210" s="560"/>
      <c r="K210" s="560"/>
      <c r="L210" s="560"/>
      <c r="M210" s="561"/>
      <c r="N210" s="561"/>
      <c r="O210" s="562"/>
    </row>
    <row r="211" spans="1:15" x14ac:dyDescent="0.2">
      <c r="F211" s="216"/>
    </row>
    <row r="212" spans="1:15" x14ac:dyDescent="0.2">
      <c r="F212" s="216"/>
    </row>
    <row r="213" spans="1:15" x14ac:dyDescent="0.2">
      <c r="F213" s="216"/>
    </row>
  </sheetData>
  <mergeCells count="4">
    <mergeCell ref="A209:O209"/>
    <mergeCell ref="B169:J169"/>
    <mergeCell ref="A200:C200"/>
    <mergeCell ref="A201:C201"/>
  </mergeCells>
  <pageMargins left="0.25" right="0.25" top="0.75" bottom="0.75" header="0.3" footer="0.3"/>
  <pageSetup paperSize="9" scale="92" fitToHeight="0" orientation="landscape" r:id="rId1"/>
  <headerFooter>
    <oddHeader xml:space="preserve">&amp;C&amp;"Arial,Bold"&amp;12Proposed Electrical Service Tariffs for CENTLEC (SOC) Ltd for 2019/2020 </oddHeader>
    <oddFooter>&amp;C&amp;F&amp;R&amp;"Arial,Bold"&amp;12Page &amp;P</oddFooter>
  </headerFooter>
  <rowBreaks count="6" manualBreakCount="6">
    <brk id="25" max="14" man="1"/>
    <brk id="43" max="14" man="1"/>
    <brk id="68" max="14" man="1"/>
    <brk id="95" max="14" man="1"/>
    <brk id="136" max="14" man="1"/>
    <brk id="16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Mangaung 2019-22</vt:lpstr>
      <vt:lpstr>Summary Mangaung 2020-23</vt:lpstr>
      <vt:lpstr>'Summary Mangaung 2019-22'!Print_Area</vt:lpstr>
      <vt:lpstr>'Summary Mangaung 2020-23'!Print_Area</vt:lpstr>
      <vt:lpstr>'Summary Mangaung 2019-22'!Print_Titles</vt:lpstr>
      <vt:lpstr>'Summary Mangaung 2020-23'!Print_Titles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Williams</dc:creator>
  <cp:lastModifiedBy>Zoe Williams</cp:lastModifiedBy>
  <cp:lastPrinted>2020-06-25T10:31:40Z</cp:lastPrinted>
  <dcterms:created xsi:type="dcterms:W3CDTF">2019-05-10T14:14:27Z</dcterms:created>
  <dcterms:modified xsi:type="dcterms:W3CDTF">2020-06-25T10:31:48Z</dcterms:modified>
</cp:coreProperties>
</file>