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T:\2018-19 Audit File\New working papers for Adjusted AFS\"/>
    </mc:Choice>
  </mc:AlternateContent>
  <bookViews>
    <workbookView xWindow="0" yWindow="0" windowWidth="20490" windowHeight="6930" tabRatio="934" firstSheet="2" activeTab="3"/>
  </bookViews>
  <sheets>
    <sheet name="WP" sheetId="20" r:id="rId1"/>
    <sheet name="C.5.9.1" sheetId="29" r:id="rId2"/>
    <sheet name="C.5.9.3 Disclosure note" sheetId="19" r:id="rId3"/>
    <sheet name="C.5.9.2 Register 201819" sheetId="18" r:id="rId4"/>
    <sheet name="C5.9.3Council item schedule" sheetId="56" state="hidden" r:id="rId5"/>
    <sheet name="C5.9.4 Councillors OVERPAYMENTS" sheetId="58" r:id="rId6"/>
    <sheet name="Gazette vs payday recon" sheetId="57" r:id="rId7"/>
    <sheet name="C.5.9.5 Irregular contracts " sheetId="59" r:id="rId8"/>
    <sheet name="AG findings" sheetId="61" r:id="rId9"/>
    <sheet name="Summary" sheetId="60" r:id="rId10"/>
    <sheet name="July 2012(D61)" sheetId="31" state="hidden" r:id="rId11"/>
    <sheet name="August 2012(D61)" sheetId="32" state="hidden" r:id="rId12"/>
    <sheet name="September 2012(D61)" sheetId="33" state="hidden" r:id="rId13"/>
    <sheet name="October 2012(D61) " sheetId="34" state="hidden" r:id="rId14"/>
    <sheet name="November 2012(D61)" sheetId="35" state="hidden" r:id="rId15"/>
    <sheet name="December 2012(D61)" sheetId="36" state="hidden" r:id="rId16"/>
    <sheet name="January 2013(D61)" sheetId="37" state="hidden" r:id="rId17"/>
    <sheet name="February 2013(D61)" sheetId="38" state="hidden" r:id="rId18"/>
    <sheet name="March 2013(D61)" sheetId="39" state="hidden" r:id="rId19"/>
    <sheet name="April 2013(D61)" sheetId="40" state="hidden" r:id="rId20"/>
    <sheet name="May 2013(D61)" sheetId="41" state="hidden" r:id="rId21"/>
    <sheet name="June 2013(D61)" sheetId="42" state="hidden" r:id="rId22"/>
    <sheet name="2012 Z2.1.1 IE REG" sheetId="43" state="hidden" r:id="rId23"/>
    <sheet name="Jul 2011 (Z 2.1.1.1)" sheetId="6" state="hidden" r:id="rId24"/>
    <sheet name="Aug 2011 (Z 2.1.1.2)" sheetId="7" state="hidden" r:id="rId25"/>
    <sheet name="Sept 2011 (Z 2.1.1.3)" sheetId="8" state="hidden" r:id="rId26"/>
    <sheet name="Oct 2011 (Z 2.1.1.4)" sheetId="9" state="hidden" r:id="rId27"/>
    <sheet name="Nov 2011 (Z 2.1.1.5)" sheetId="10" state="hidden" r:id="rId28"/>
    <sheet name="Dec 2011 (Z 2.1.1.6)" sheetId="11" state="hidden" r:id="rId29"/>
    <sheet name="Jan 2012 (Z 2.1.1.7)" sheetId="12" state="hidden" r:id="rId30"/>
    <sheet name="Feb 2012 (Z 2.1.1.8)" sheetId="13" state="hidden" r:id="rId31"/>
    <sheet name="Mar 2012 (Z 2.1.1.9)" sheetId="14" state="hidden" r:id="rId32"/>
    <sheet name="Apr 2012 (Z 2.1.1.10)" sheetId="15" state="hidden" r:id="rId33"/>
    <sheet name="May 2012 (Z 2.1.1.11)" sheetId="16" state="hidden" r:id="rId34"/>
    <sheet name="June 2012 (Z 2.1.1.12)" sheetId="17" state="hidden" r:id="rId35"/>
    <sheet name="Sheet1" sheetId="44" state="hidden" r:id="rId36"/>
    <sheet name="Sheet2" sheetId="45" state="hidden" r:id="rId37"/>
    <sheet name="Sheet3" sheetId="46" state="hidden" r:id="rId38"/>
    <sheet name="Sheet4" sheetId="47" state="hidden" r:id="rId39"/>
    <sheet name="Sheet5" sheetId="48" state="hidden" r:id="rId40"/>
    <sheet name="Sheet6" sheetId="49" state="hidden" r:id="rId41"/>
    <sheet name="Sheet7" sheetId="50" state="hidden" r:id="rId42"/>
    <sheet name="Sheet8" sheetId="51" state="hidden" r:id="rId43"/>
    <sheet name="Sheet9" sheetId="52" state="hidden" r:id="rId44"/>
    <sheet name="Sheet10" sheetId="53" state="hidden" r:id="rId45"/>
    <sheet name="Sheet11" sheetId="54" state="hidden" r:id="rId46"/>
    <sheet name="Sheet12" sheetId="55" state="hidden" r:id="rId47"/>
  </sheets>
  <externalReferences>
    <externalReference r:id="rId48"/>
  </externalReferences>
  <definedNames>
    <definedName name="_xlnm._FilterDatabase" localSheetId="3" hidden="1">'C.5.9.2 Register 201819'!$F$652:$I$653</definedName>
    <definedName name="_xlnm._FilterDatabase" localSheetId="26" hidden="1">'Oct 2011 (Z 2.1.1.4)'!$A$5:$F$8</definedName>
    <definedName name="_xlnm.Print_Area" localSheetId="1">C.5.9.1!$A$1:$J$27</definedName>
    <definedName name="_xlnm.Print_Area" localSheetId="3">'C.5.9.2 Register 201819'!$A$1:$X$892</definedName>
    <definedName name="_xlnm.Print_Area" localSheetId="2">'C.5.9.3 Disclosure note'!$A$1:$I$36</definedName>
    <definedName name="_xlnm.Print_Area" localSheetId="4">'C5.9.3Council item schedule'!$A$1:$J$17</definedName>
    <definedName name="_xlnm.Print_Area" localSheetId="30">'Feb 2012 (Z 2.1.1.8)'!$A$1:$F$114</definedName>
    <definedName name="_xlnm.Print_Area" localSheetId="6">'Gazette vs payday recon'!$B$1:$U$99</definedName>
    <definedName name="_xlnm.Print_Area" localSheetId="23">'Jul 2011 (Z 2.1.1.1)'!$A$1:$G$50</definedName>
    <definedName name="_xlnm.Print_Area" localSheetId="31">'Mar 2012 (Z 2.1.1.9)'!$A$1:$F$73</definedName>
    <definedName name="_xlnm.Print_Area" localSheetId="12">'September 2012(D61)'!$A$1:$N$14</definedName>
    <definedName name="_xlnm.Print_Area" localSheetId="0">WP!$A$1:$I$32</definedName>
    <definedName name="_xlnm.Print_Titles" localSheetId="3">'C.5.9.2 Register 201819'!#REF!</definedName>
  </definedNames>
  <calcPr calcId="171027"/>
</workbook>
</file>

<file path=xl/calcChain.xml><?xml version="1.0" encoding="utf-8"?>
<calcChain xmlns="http://schemas.openxmlformats.org/spreadsheetml/2006/main">
  <c r="E25" i="19" l="1"/>
  <c r="E26" i="19" s="1"/>
  <c r="E18" i="19"/>
  <c r="E28" i="19"/>
  <c r="C76" i="59"/>
  <c r="I7" i="61" l="1"/>
  <c r="G8" i="61"/>
  <c r="G15" i="61"/>
  <c r="G22" i="61"/>
  <c r="G27" i="61"/>
  <c r="I30" i="61"/>
  <c r="G90" i="61"/>
  <c r="G139" i="61"/>
  <c r="G203" i="61"/>
  <c r="G228" i="61"/>
  <c r="G236" i="61"/>
  <c r="G241" i="61"/>
  <c r="G247" i="61"/>
  <c r="G253" i="61"/>
  <c r="G258" i="61"/>
  <c r="G265" i="61"/>
  <c r="G270" i="61"/>
  <c r="G276" i="61"/>
  <c r="G282" i="61"/>
  <c r="G289" i="61"/>
  <c r="H49" i="18" l="1"/>
  <c r="E16" i="19" l="1"/>
  <c r="E30" i="19" l="1"/>
  <c r="A6" i="58"/>
  <c r="A7" i="58" s="1"/>
  <c r="A8" i="58" s="1"/>
  <c r="A9" i="58" s="1"/>
  <c r="A10" i="58" s="1"/>
  <c r="A11" i="58" s="1"/>
  <c r="A12" i="58" s="1"/>
  <c r="A13" i="58" s="1"/>
  <c r="A14" i="58" s="1"/>
  <c r="A15" i="58" s="1"/>
  <c r="A16" i="58" s="1"/>
  <c r="A17" i="58" s="1"/>
  <c r="A18" i="58" s="1"/>
  <c r="A19" i="58" s="1"/>
  <c r="A20" i="58" s="1"/>
  <c r="A21" i="58" s="1"/>
  <c r="A22" i="58" s="1"/>
  <c r="A23" i="58" s="1"/>
  <c r="A24" i="58" s="1"/>
  <c r="A25" i="58" s="1"/>
  <c r="A26" i="58" s="1"/>
  <c r="A27" i="58" s="1"/>
  <c r="A28" i="58" s="1"/>
  <c r="A29" i="58" s="1"/>
  <c r="A30" i="58" s="1"/>
  <c r="A31" i="58" s="1"/>
  <c r="A32" i="58" s="1"/>
  <c r="A33" i="58" s="1"/>
  <c r="A34" i="58" s="1"/>
  <c r="A35" i="58" s="1"/>
  <c r="A36" i="58" s="1"/>
  <c r="J469" i="57"/>
  <c r="I469" i="57"/>
  <c r="F469" i="57"/>
  <c r="E469" i="57"/>
  <c r="H468" i="57"/>
  <c r="K468" i="57" s="1"/>
  <c r="D468" i="57"/>
  <c r="G468" i="57" s="1"/>
  <c r="K467" i="57"/>
  <c r="K469" i="57" s="1"/>
  <c r="H467" i="57"/>
  <c r="H469" i="57" s="1"/>
  <c r="G467" i="57"/>
  <c r="D467" i="57"/>
  <c r="D469" i="57" s="1"/>
  <c r="J460" i="57"/>
  <c r="I460" i="57"/>
  <c r="F460" i="57"/>
  <c r="E460" i="57"/>
  <c r="H459" i="57"/>
  <c r="K459" i="57" s="1"/>
  <c r="D459" i="57"/>
  <c r="G459" i="57" s="1"/>
  <c r="H458" i="57"/>
  <c r="K458" i="57" s="1"/>
  <c r="D458" i="57"/>
  <c r="G458" i="57" s="1"/>
  <c r="H456" i="57"/>
  <c r="K456" i="57" s="1"/>
  <c r="K460" i="57" s="1"/>
  <c r="D456" i="57"/>
  <c r="D460" i="57" s="1"/>
  <c r="D446" i="57"/>
  <c r="D445" i="57"/>
  <c r="D444" i="57"/>
  <c r="E440" i="57"/>
  <c r="E441" i="57" s="1"/>
  <c r="D435" i="57"/>
  <c r="D434" i="57"/>
  <c r="D433" i="57"/>
  <c r="D432" i="57"/>
  <c r="D431" i="57"/>
  <c r="E427" i="57"/>
  <c r="E428" i="57" s="1"/>
  <c r="D422" i="57"/>
  <c r="D421" i="57"/>
  <c r="D420" i="57"/>
  <c r="E416" i="57"/>
  <c r="E417" i="57" s="1"/>
  <c r="D411" i="57"/>
  <c r="D410" i="57"/>
  <c r="D409" i="57"/>
  <c r="E406" i="57"/>
  <c r="E405" i="57"/>
  <c r="D400" i="57"/>
  <c r="D399" i="57"/>
  <c r="D398" i="57"/>
  <c r="E394" i="57"/>
  <c r="E395" i="57" s="1"/>
  <c r="D389" i="57"/>
  <c r="D388" i="57"/>
  <c r="D387" i="57"/>
  <c r="E383" i="57"/>
  <c r="E384" i="57" s="1"/>
  <c r="D378" i="57"/>
  <c r="D377" i="57"/>
  <c r="D376" i="57"/>
  <c r="D375" i="57"/>
  <c r="E371" i="57"/>
  <c r="E372" i="57" s="1"/>
  <c r="D366" i="57"/>
  <c r="D365" i="57"/>
  <c r="D364" i="57"/>
  <c r="D363" i="57"/>
  <c r="D361" i="57"/>
  <c r="D360" i="57"/>
  <c r="D359" i="57"/>
  <c r="D358" i="57"/>
  <c r="D357" i="57"/>
  <c r="D362" i="57" s="1"/>
  <c r="E353" i="57"/>
  <c r="E354" i="57" s="1"/>
  <c r="D348" i="57"/>
  <c r="D347" i="57"/>
  <c r="D346" i="57"/>
  <c r="E342" i="57"/>
  <c r="E343" i="57" s="1"/>
  <c r="D337" i="57"/>
  <c r="D336" i="57"/>
  <c r="D335" i="57"/>
  <c r="E331" i="57"/>
  <c r="E332" i="57" s="1"/>
  <c r="D326" i="57"/>
  <c r="D325" i="57"/>
  <c r="D324" i="57"/>
  <c r="E321" i="57"/>
  <c r="E320" i="57"/>
  <c r="D315" i="57"/>
  <c r="D314" i="57"/>
  <c r="D313" i="57"/>
  <c r="E309" i="57"/>
  <c r="E310" i="57" s="1"/>
  <c r="D304" i="57"/>
  <c r="D303" i="57"/>
  <c r="D302" i="57"/>
  <c r="E298" i="57"/>
  <c r="E299" i="57" s="1"/>
  <c r="D293" i="57"/>
  <c r="D292" i="57"/>
  <c r="D291" i="57"/>
  <c r="E287" i="57"/>
  <c r="E288" i="57" s="1"/>
  <c r="D282" i="57"/>
  <c r="D281" i="57"/>
  <c r="D280" i="57"/>
  <c r="E276" i="57"/>
  <c r="E277" i="57" s="1"/>
  <c r="D271" i="57"/>
  <c r="D270" i="57"/>
  <c r="D269" i="57"/>
  <c r="E265" i="57"/>
  <c r="E266" i="57" s="1"/>
  <c r="D259" i="57"/>
  <c r="D258" i="57"/>
  <c r="D257" i="57"/>
  <c r="E253" i="57"/>
  <c r="E254" i="57" s="1"/>
  <c r="D248" i="57"/>
  <c r="D247" i="57"/>
  <c r="D246" i="57"/>
  <c r="E242" i="57"/>
  <c r="E243" i="57" s="1"/>
  <c r="D237" i="57"/>
  <c r="D236" i="57"/>
  <c r="D235" i="57"/>
  <c r="D234" i="57"/>
  <c r="D233" i="57"/>
  <c r="E229" i="57"/>
  <c r="E230" i="57" s="1"/>
  <c r="D224" i="57"/>
  <c r="D223" i="57"/>
  <c r="D222" i="57"/>
  <c r="D221" i="57"/>
  <c r="D220" i="57"/>
  <c r="E216" i="57"/>
  <c r="E217" i="57" s="1"/>
  <c r="D211" i="57"/>
  <c r="D210" i="57"/>
  <c r="D209" i="57"/>
  <c r="E205" i="57"/>
  <c r="D199" i="57"/>
  <c r="D198" i="57"/>
  <c r="D197" i="57"/>
  <c r="E193" i="57"/>
  <c r="E194" i="57" s="1"/>
  <c r="D188" i="57"/>
  <c r="D187" i="57"/>
  <c r="D186" i="57"/>
  <c r="E183" i="57"/>
  <c r="E182" i="57"/>
  <c r="D177" i="57"/>
  <c r="D176" i="57"/>
  <c r="D175" i="57"/>
  <c r="E171" i="57"/>
  <c r="E172" i="57" s="1"/>
  <c r="D165" i="57"/>
  <c r="D164" i="57"/>
  <c r="D163" i="57"/>
  <c r="E159" i="57"/>
  <c r="E160" i="57" s="1"/>
  <c r="D152" i="57"/>
  <c r="D151" i="57"/>
  <c r="D150" i="57"/>
  <c r="E146" i="57"/>
  <c r="E147" i="57" s="1"/>
  <c r="D139" i="57"/>
  <c r="D138" i="57"/>
  <c r="D137" i="57"/>
  <c r="E133" i="57"/>
  <c r="E134" i="57" s="1"/>
  <c r="D127" i="57"/>
  <c r="D126" i="57"/>
  <c r="D125" i="57"/>
  <c r="E121" i="57"/>
  <c r="E122" i="57" s="1"/>
  <c r="D115" i="57"/>
  <c r="D114" i="57"/>
  <c r="D113" i="57"/>
  <c r="D112" i="57"/>
  <c r="D111" i="57"/>
  <c r="E107" i="57"/>
  <c r="E108" i="57" s="1"/>
  <c r="D101" i="57"/>
  <c r="D100" i="57"/>
  <c r="D99" i="57"/>
  <c r="E95" i="57"/>
  <c r="E96" i="57" s="1"/>
  <c r="D89" i="57"/>
  <c r="D88" i="57"/>
  <c r="D87" i="57"/>
  <c r="E83" i="57"/>
  <c r="E84" i="57" s="1"/>
  <c r="D77" i="57"/>
  <c r="D76" i="57"/>
  <c r="D75" i="57"/>
  <c r="D74" i="57"/>
  <c r="D73" i="57"/>
  <c r="E69" i="57"/>
  <c r="E70" i="57" s="1"/>
  <c r="C53" i="57"/>
  <c r="C52" i="57"/>
  <c r="C51" i="57"/>
  <c r="C49" i="57"/>
  <c r="I40" i="57"/>
  <c r="D53" i="57" s="1"/>
  <c r="D40" i="57"/>
  <c r="E40" i="57" s="1"/>
  <c r="C40" i="57"/>
  <c r="F40" i="57" s="1"/>
  <c r="I39" i="57"/>
  <c r="D52" i="57" s="1"/>
  <c r="F39" i="57"/>
  <c r="E39" i="57"/>
  <c r="D39" i="57"/>
  <c r="C39" i="57"/>
  <c r="I38" i="57"/>
  <c r="D51" i="57" s="1"/>
  <c r="F38" i="57"/>
  <c r="D38" i="57"/>
  <c r="C38" i="57"/>
  <c r="E38" i="57" s="1"/>
  <c r="D107" i="57" s="1"/>
  <c r="F107" i="57" s="1"/>
  <c r="F108" i="57" s="1"/>
  <c r="I37" i="57"/>
  <c r="D50" i="57" s="1"/>
  <c r="C37" i="57"/>
  <c r="C50" i="57" s="1"/>
  <c r="I36" i="57"/>
  <c r="D49" i="57" s="1"/>
  <c r="I35" i="57"/>
  <c r="D48" i="57" s="1"/>
  <c r="I34" i="57"/>
  <c r="D47" i="57" s="1"/>
  <c r="Q26" i="57"/>
  <c r="P26" i="57"/>
  <c r="R26" i="57" s="1"/>
  <c r="L26" i="57"/>
  <c r="K26" i="57"/>
  <c r="M26" i="57" s="1"/>
  <c r="J26" i="57"/>
  <c r="I26" i="57"/>
  <c r="E26" i="57"/>
  <c r="F26" i="57" s="1"/>
  <c r="O26" i="57" s="1"/>
  <c r="D26" i="57"/>
  <c r="C26" i="57"/>
  <c r="Q25" i="57"/>
  <c r="L25" i="57"/>
  <c r="J25" i="57"/>
  <c r="I25" i="57"/>
  <c r="K25" i="57" s="1"/>
  <c r="E25" i="57"/>
  <c r="D25" i="57"/>
  <c r="F25" i="57" s="1"/>
  <c r="O25" i="57" s="1"/>
  <c r="C25" i="57"/>
  <c r="Q24" i="57"/>
  <c r="P24" i="57"/>
  <c r="R24" i="57" s="1"/>
  <c r="L24" i="57"/>
  <c r="K24" i="57"/>
  <c r="J24" i="57"/>
  <c r="I24" i="57"/>
  <c r="F24" i="57"/>
  <c r="O24" i="57" s="1"/>
  <c r="E24" i="57"/>
  <c r="D24" i="57"/>
  <c r="C24" i="57"/>
  <c r="R23" i="57"/>
  <c r="Q23" i="57"/>
  <c r="P23" i="57"/>
  <c r="L23" i="57"/>
  <c r="M23" i="57" s="1"/>
  <c r="J23" i="57"/>
  <c r="I23" i="57"/>
  <c r="K23" i="57" s="1"/>
  <c r="D37" i="57" s="1"/>
  <c r="E23" i="57"/>
  <c r="D23" i="57"/>
  <c r="F23" i="57" s="1"/>
  <c r="O23" i="57" s="1"/>
  <c r="C23" i="57"/>
  <c r="Q22" i="57"/>
  <c r="P22" i="57"/>
  <c r="R22" i="57" s="1"/>
  <c r="L22" i="57"/>
  <c r="K22" i="57"/>
  <c r="J22" i="57"/>
  <c r="I22" i="57"/>
  <c r="F22" i="57"/>
  <c r="O22" i="57" s="1"/>
  <c r="E22" i="57"/>
  <c r="D22" i="57"/>
  <c r="C22" i="57"/>
  <c r="C36" i="57" s="1"/>
  <c r="R21" i="57"/>
  <c r="Q21" i="57"/>
  <c r="P21" i="57"/>
  <c r="L21" i="57"/>
  <c r="M21" i="57" s="1"/>
  <c r="J21" i="57"/>
  <c r="I21" i="57"/>
  <c r="K21" i="57" s="1"/>
  <c r="D35" i="57" s="1"/>
  <c r="E21" i="57"/>
  <c r="D21" i="57"/>
  <c r="F21" i="57" s="1"/>
  <c r="O21" i="57" s="1"/>
  <c r="C21" i="57"/>
  <c r="Q20" i="57"/>
  <c r="P20" i="57"/>
  <c r="L20" i="57"/>
  <c r="L27" i="57" s="1"/>
  <c r="K20" i="57"/>
  <c r="J20" i="57"/>
  <c r="J27" i="57" s="1"/>
  <c r="I20" i="57"/>
  <c r="F20" i="57"/>
  <c r="E20" i="57"/>
  <c r="D20" i="57"/>
  <c r="C20" i="57"/>
  <c r="C27" i="57" s="1"/>
  <c r="Q27" i="57" l="1"/>
  <c r="M25" i="57"/>
  <c r="G26" i="57"/>
  <c r="E27" i="57"/>
  <c r="M22" i="57"/>
  <c r="M24" i="57"/>
  <c r="F50" i="57"/>
  <c r="E50" i="57"/>
  <c r="D146" i="57"/>
  <c r="D133" i="57"/>
  <c r="F53" i="57"/>
  <c r="E53" i="57"/>
  <c r="R20" i="57"/>
  <c r="F36" i="57"/>
  <c r="G24" i="57"/>
  <c r="D108" i="57"/>
  <c r="D416" i="57"/>
  <c r="D320" i="57"/>
  <c r="D276" i="57"/>
  <c r="D405" i="57"/>
  <c r="D353" i="57"/>
  <c r="D309" i="57"/>
  <c r="D265" i="57"/>
  <c r="D394" i="57"/>
  <c r="D342" i="57"/>
  <c r="D298" i="57"/>
  <c r="D253" i="57"/>
  <c r="D427" i="57"/>
  <c r="D383" i="57"/>
  <c r="D371" i="57"/>
  <c r="D331" i="57"/>
  <c r="D287" i="57"/>
  <c r="D216" i="57"/>
  <c r="D205" i="57"/>
  <c r="D159" i="57"/>
  <c r="D229" i="57"/>
  <c r="D193" i="57"/>
  <c r="D242" i="57"/>
  <c r="D182" i="57"/>
  <c r="D171" i="57"/>
  <c r="D27" i="57"/>
  <c r="D36" i="57"/>
  <c r="E36" i="57" s="1"/>
  <c r="F51" i="57"/>
  <c r="E51" i="57"/>
  <c r="D121" i="57"/>
  <c r="O20" i="57"/>
  <c r="O27" i="57" s="1"/>
  <c r="F27" i="57"/>
  <c r="F37" i="57"/>
  <c r="E37" i="57"/>
  <c r="D83" i="57" s="1"/>
  <c r="F49" i="57"/>
  <c r="E49" i="57"/>
  <c r="D34" i="57"/>
  <c r="K27" i="57"/>
  <c r="M20" i="57"/>
  <c r="M27" i="57" s="1"/>
  <c r="G21" i="57"/>
  <c r="G23" i="57"/>
  <c r="G25" i="57"/>
  <c r="I27" i="57"/>
  <c r="F52" i="57"/>
  <c r="E52" i="57"/>
  <c r="D95" i="57"/>
  <c r="G22" i="57"/>
  <c r="C34" i="57"/>
  <c r="P25" i="57"/>
  <c r="R25" i="57" s="1"/>
  <c r="C35" i="57"/>
  <c r="G469" i="57"/>
  <c r="G20" i="57"/>
  <c r="G456" i="57"/>
  <c r="G460" i="57" s="1"/>
  <c r="H460" i="57"/>
  <c r="H36" i="18"/>
  <c r="H35" i="18"/>
  <c r="C152" i="57" l="1"/>
  <c r="E152" i="57" s="1"/>
  <c r="C138" i="57"/>
  <c r="E138" i="57" s="1"/>
  <c r="C137" i="57"/>
  <c r="E137" i="57" s="1"/>
  <c r="C139" i="57"/>
  <c r="E139" i="57" s="1"/>
  <c r="C126" i="57"/>
  <c r="E126" i="57" s="1"/>
  <c r="C125" i="57"/>
  <c r="E125" i="57" s="1"/>
  <c r="C127" i="57"/>
  <c r="E127" i="57" s="1"/>
  <c r="C150" i="57"/>
  <c r="E150" i="57" s="1"/>
  <c r="C151" i="57"/>
  <c r="E151" i="57" s="1"/>
  <c r="C112" i="57"/>
  <c r="E112" i="57" s="1"/>
  <c r="C111" i="57"/>
  <c r="E111" i="57" s="1"/>
  <c r="C113" i="57"/>
  <c r="E113" i="57" s="1"/>
  <c r="C100" i="57"/>
  <c r="E100" i="57" s="1"/>
  <c r="C99" i="57"/>
  <c r="E99" i="57" s="1"/>
  <c r="C114" i="57"/>
  <c r="E114" i="57" s="1"/>
  <c r="C101" i="57"/>
  <c r="E101" i="57" s="1"/>
  <c r="C115" i="57"/>
  <c r="E115" i="57" s="1"/>
  <c r="D172" i="57"/>
  <c r="F171" i="57"/>
  <c r="F172" i="57" s="1"/>
  <c r="D230" i="57"/>
  <c r="F229" i="57"/>
  <c r="F230" i="57" s="1"/>
  <c r="D288" i="57"/>
  <c r="F287" i="57"/>
  <c r="F288" i="57" s="1"/>
  <c r="D428" i="57"/>
  <c r="F427" i="57"/>
  <c r="F428" i="57" s="1"/>
  <c r="F394" i="57"/>
  <c r="F395" i="57" s="1"/>
  <c r="D395" i="57"/>
  <c r="D406" i="57"/>
  <c r="F405" i="57"/>
  <c r="F406" i="57" s="1"/>
  <c r="P27" i="57"/>
  <c r="F133" i="57"/>
  <c r="F134" i="57" s="1"/>
  <c r="D134" i="57"/>
  <c r="G27" i="57"/>
  <c r="E34" i="57"/>
  <c r="C47" i="57"/>
  <c r="F34" i="57"/>
  <c r="F182" i="57"/>
  <c r="F183" i="57" s="1"/>
  <c r="D183" i="57"/>
  <c r="D160" i="57"/>
  <c r="F159" i="57"/>
  <c r="F160" i="57" s="1"/>
  <c r="D332" i="57"/>
  <c r="F331" i="57"/>
  <c r="F332" i="57" s="1"/>
  <c r="F253" i="57"/>
  <c r="F254" i="57" s="1"/>
  <c r="D254" i="57"/>
  <c r="D266" i="57"/>
  <c r="F265" i="57"/>
  <c r="F266" i="57" s="1"/>
  <c r="D277" i="57"/>
  <c r="F276" i="57"/>
  <c r="F277" i="57" s="1"/>
  <c r="R27" i="57"/>
  <c r="D147" i="57"/>
  <c r="F146" i="57"/>
  <c r="F147" i="57" s="1"/>
  <c r="D206" i="57"/>
  <c r="F205" i="57"/>
  <c r="F206" i="57" s="1"/>
  <c r="D372" i="57"/>
  <c r="F371" i="57"/>
  <c r="F372" i="57" s="1"/>
  <c r="F298" i="57"/>
  <c r="F299" i="57" s="1"/>
  <c r="D299" i="57"/>
  <c r="D310" i="57"/>
  <c r="F309" i="57"/>
  <c r="F310" i="57" s="1"/>
  <c r="D321" i="57"/>
  <c r="F320" i="57"/>
  <c r="F321" i="57" s="1"/>
  <c r="L467" i="57"/>
  <c r="L456" i="57"/>
  <c r="C446" i="57"/>
  <c r="E446" i="57" s="1"/>
  <c r="D440" i="57"/>
  <c r="C435" i="57"/>
  <c r="E435" i="57" s="1"/>
  <c r="C411" i="57"/>
  <c r="E411" i="57" s="1"/>
  <c r="C399" i="57"/>
  <c r="E399" i="57" s="1"/>
  <c r="C398" i="57"/>
  <c r="E398" i="57" s="1"/>
  <c r="C363" i="57"/>
  <c r="E363" i="57" s="1"/>
  <c r="C358" i="57"/>
  <c r="E358" i="57" s="1"/>
  <c r="C347" i="57"/>
  <c r="E347" i="57" s="1"/>
  <c r="C346" i="57"/>
  <c r="E346" i="57" s="1"/>
  <c r="C315" i="57"/>
  <c r="E315" i="57" s="1"/>
  <c r="C303" i="57"/>
  <c r="E303" i="57" s="1"/>
  <c r="C302" i="57"/>
  <c r="E302" i="57" s="1"/>
  <c r="C271" i="57"/>
  <c r="E271" i="57" s="1"/>
  <c r="C258" i="57"/>
  <c r="E258" i="57" s="1"/>
  <c r="C257" i="57"/>
  <c r="E257" i="57" s="1"/>
  <c r="L468" i="57"/>
  <c r="M468" i="57" s="1"/>
  <c r="N468" i="57" s="1"/>
  <c r="L458" i="57"/>
  <c r="M458" i="57" s="1"/>
  <c r="N458" i="57" s="1"/>
  <c r="C432" i="57"/>
  <c r="E432" i="57" s="1"/>
  <c r="C431" i="57"/>
  <c r="E431" i="57" s="1"/>
  <c r="C400" i="57"/>
  <c r="E400" i="57" s="1"/>
  <c r="C388" i="57"/>
  <c r="E388" i="57" s="1"/>
  <c r="C387" i="57"/>
  <c r="E387" i="57" s="1"/>
  <c r="C376" i="57"/>
  <c r="E376" i="57" s="1"/>
  <c r="C375" i="57"/>
  <c r="E375" i="57" s="1"/>
  <c r="C364" i="57"/>
  <c r="E364" i="57" s="1"/>
  <c r="C359" i="57"/>
  <c r="E359" i="57" s="1"/>
  <c r="C348" i="57"/>
  <c r="E348" i="57" s="1"/>
  <c r="C336" i="57"/>
  <c r="E336" i="57" s="1"/>
  <c r="C335" i="57"/>
  <c r="E335" i="57" s="1"/>
  <c r="C304" i="57"/>
  <c r="E304" i="57" s="1"/>
  <c r="C292" i="57"/>
  <c r="E292" i="57" s="1"/>
  <c r="C291" i="57"/>
  <c r="E291" i="57" s="1"/>
  <c r="C259" i="57"/>
  <c r="E259" i="57" s="1"/>
  <c r="L459" i="57"/>
  <c r="M459" i="57" s="1"/>
  <c r="N459" i="57" s="1"/>
  <c r="C444" i="57"/>
  <c r="E444" i="57" s="1"/>
  <c r="C433" i="57"/>
  <c r="E433" i="57" s="1"/>
  <c r="C421" i="57"/>
  <c r="E421" i="57" s="1"/>
  <c r="C420" i="57"/>
  <c r="E420" i="57" s="1"/>
  <c r="C389" i="57"/>
  <c r="E389" i="57" s="1"/>
  <c r="C377" i="57"/>
  <c r="E377" i="57" s="1"/>
  <c r="C365" i="57"/>
  <c r="E365" i="57" s="1"/>
  <c r="C360" i="57"/>
  <c r="E360" i="57" s="1"/>
  <c r="C337" i="57"/>
  <c r="E337" i="57" s="1"/>
  <c r="C325" i="57"/>
  <c r="E325" i="57" s="1"/>
  <c r="C324" i="57"/>
  <c r="E324" i="57" s="1"/>
  <c r="C293" i="57"/>
  <c r="E293" i="57" s="1"/>
  <c r="C281" i="57"/>
  <c r="E281" i="57" s="1"/>
  <c r="C280" i="57"/>
  <c r="E280" i="57" s="1"/>
  <c r="C248" i="57"/>
  <c r="E248" i="57" s="1"/>
  <c r="C445" i="57"/>
  <c r="E445" i="57" s="1"/>
  <c r="C434" i="57"/>
  <c r="E434" i="57" s="1"/>
  <c r="C422" i="57"/>
  <c r="E422" i="57" s="1"/>
  <c r="C410" i="57"/>
  <c r="E410" i="57" s="1"/>
  <c r="C409" i="57"/>
  <c r="E409" i="57" s="1"/>
  <c r="C378" i="57"/>
  <c r="E378" i="57" s="1"/>
  <c r="C366" i="57"/>
  <c r="E366" i="57" s="1"/>
  <c r="C361" i="57"/>
  <c r="E361" i="57" s="1"/>
  <c r="C357" i="57"/>
  <c r="C326" i="57"/>
  <c r="E326" i="57" s="1"/>
  <c r="C314" i="57"/>
  <c r="E314" i="57" s="1"/>
  <c r="C313" i="57"/>
  <c r="E313" i="57" s="1"/>
  <c r="C269" i="57"/>
  <c r="E269" i="57" s="1"/>
  <c r="C246" i="57"/>
  <c r="E246" i="57" s="1"/>
  <c r="C235" i="57"/>
  <c r="E235" i="57" s="1"/>
  <c r="C223" i="57"/>
  <c r="E223" i="57" s="1"/>
  <c r="C211" i="57"/>
  <c r="E211" i="57" s="1"/>
  <c r="C199" i="57"/>
  <c r="E199" i="57" s="1"/>
  <c r="C187" i="57"/>
  <c r="E187" i="57" s="1"/>
  <c r="C186" i="57"/>
  <c r="E186" i="57" s="1"/>
  <c r="C247" i="57"/>
  <c r="E247" i="57" s="1"/>
  <c r="C236" i="57"/>
  <c r="E236" i="57" s="1"/>
  <c r="C224" i="57"/>
  <c r="E224" i="57" s="1"/>
  <c r="C188" i="57"/>
  <c r="E188" i="57" s="1"/>
  <c r="C176" i="57"/>
  <c r="E176" i="57" s="1"/>
  <c r="C175" i="57"/>
  <c r="E175" i="57" s="1"/>
  <c r="C282" i="57"/>
  <c r="E282" i="57" s="1"/>
  <c r="C270" i="57"/>
  <c r="E270" i="57" s="1"/>
  <c r="C237" i="57"/>
  <c r="E237" i="57" s="1"/>
  <c r="C221" i="57"/>
  <c r="E221" i="57" s="1"/>
  <c r="C220" i="57"/>
  <c r="E220" i="57" s="1"/>
  <c r="C177" i="57"/>
  <c r="E177" i="57" s="1"/>
  <c r="C164" i="57"/>
  <c r="E164" i="57" s="1"/>
  <c r="C163" i="57"/>
  <c r="E163" i="57" s="1"/>
  <c r="C234" i="57"/>
  <c r="E234" i="57" s="1"/>
  <c r="C222" i="57"/>
  <c r="E222" i="57" s="1"/>
  <c r="C210" i="57"/>
  <c r="E210" i="57" s="1"/>
  <c r="C197" i="57"/>
  <c r="E197" i="57" s="1"/>
  <c r="C165" i="57"/>
  <c r="E165" i="57" s="1"/>
  <c r="C233" i="57"/>
  <c r="E233" i="57" s="1"/>
  <c r="C209" i="57"/>
  <c r="E209" i="57" s="1"/>
  <c r="C198" i="57"/>
  <c r="E198" i="57" s="1"/>
  <c r="C88" i="57"/>
  <c r="E88" i="57" s="1"/>
  <c r="C87" i="57"/>
  <c r="E87" i="57" s="1"/>
  <c r="C89" i="57"/>
  <c r="E89" i="57" s="1"/>
  <c r="F242" i="57"/>
  <c r="F243" i="57" s="1"/>
  <c r="D243" i="57"/>
  <c r="F35" i="57"/>
  <c r="C48" i="57"/>
  <c r="E35" i="57"/>
  <c r="D69" i="57" s="1"/>
  <c r="D96" i="57"/>
  <c r="F95" i="57"/>
  <c r="F96" i="57" s="1"/>
  <c r="D84" i="57"/>
  <c r="F83" i="57"/>
  <c r="F84" i="57" s="1"/>
  <c r="D122" i="57"/>
  <c r="F121" i="57"/>
  <c r="F122" i="57" s="1"/>
  <c r="D194" i="57"/>
  <c r="F193" i="57"/>
  <c r="F194" i="57" s="1"/>
  <c r="D217" i="57"/>
  <c r="F216" i="57"/>
  <c r="F217" i="57" s="1"/>
  <c r="D384" i="57"/>
  <c r="F383" i="57"/>
  <c r="F384" i="57" s="1"/>
  <c r="F342" i="57"/>
  <c r="F343" i="57" s="1"/>
  <c r="D343" i="57"/>
  <c r="D354" i="57"/>
  <c r="F353" i="57"/>
  <c r="F354" i="57" s="1"/>
  <c r="D417" i="57"/>
  <c r="F416" i="57"/>
  <c r="F417" i="57" s="1"/>
  <c r="H34" i="18"/>
  <c r="H32" i="18"/>
  <c r="H33" i="18"/>
  <c r="H9" i="56"/>
  <c r="G9" i="56"/>
  <c r="F4" i="56"/>
  <c r="F5" i="56"/>
  <c r="F6" i="56"/>
  <c r="F7" i="56"/>
  <c r="F9" i="56" s="1"/>
  <c r="F8" i="56"/>
  <c r="H84" i="18" l="1"/>
  <c r="G257" i="57"/>
  <c r="E260" i="57"/>
  <c r="D20" i="58" s="1"/>
  <c r="L460" i="57"/>
  <c r="M456" i="57"/>
  <c r="F47" i="57"/>
  <c r="E47" i="57"/>
  <c r="E116" i="57"/>
  <c r="D8" i="58" s="1"/>
  <c r="G111" i="57"/>
  <c r="G137" i="57"/>
  <c r="E140" i="57"/>
  <c r="D10" i="58" s="1"/>
  <c r="G291" i="57"/>
  <c r="E294" i="57"/>
  <c r="D23" i="58" s="1"/>
  <c r="G150" i="57"/>
  <c r="E153" i="57"/>
  <c r="D11" i="58" s="1"/>
  <c r="D70" i="57"/>
  <c r="F69" i="57"/>
  <c r="F70" i="57" s="1"/>
  <c r="G197" i="57"/>
  <c r="E200" i="57"/>
  <c r="D15" i="58" s="1"/>
  <c r="G175" i="57"/>
  <c r="E178" i="57"/>
  <c r="D13" i="58" s="1"/>
  <c r="E436" i="57"/>
  <c r="D35" i="58" s="1"/>
  <c r="G431" i="57"/>
  <c r="F48" i="57"/>
  <c r="E48" i="57"/>
  <c r="G209" i="57"/>
  <c r="E212" i="57"/>
  <c r="D16" i="58" s="1"/>
  <c r="G269" i="57"/>
  <c r="E272" i="57"/>
  <c r="D21" i="58" s="1"/>
  <c r="C362" i="57"/>
  <c r="E362" i="57" s="1"/>
  <c r="E357" i="57"/>
  <c r="G409" i="57"/>
  <c r="E412" i="57"/>
  <c r="D33" i="58" s="1"/>
  <c r="E423" i="57"/>
  <c r="D34" i="58" s="1"/>
  <c r="G420" i="57"/>
  <c r="G387" i="57"/>
  <c r="E390" i="57"/>
  <c r="D31" i="58" s="1"/>
  <c r="L469" i="57"/>
  <c r="M467" i="57"/>
  <c r="G99" i="57"/>
  <c r="E102" i="57"/>
  <c r="D7" i="58" s="1"/>
  <c r="G125" i="57"/>
  <c r="E128" i="57"/>
  <c r="D9" i="58" s="1"/>
  <c r="E225" i="57"/>
  <c r="D17" i="58" s="1"/>
  <c r="G220" i="57"/>
  <c r="E283" i="57"/>
  <c r="D22" i="58" s="1"/>
  <c r="G280" i="57"/>
  <c r="E379" i="57"/>
  <c r="D30" i="58" s="1"/>
  <c r="G375" i="57"/>
  <c r="G302" i="57"/>
  <c r="E305" i="57"/>
  <c r="D24" i="58" s="1"/>
  <c r="E166" i="57"/>
  <c r="D12" i="58" s="1"/>
  <c r="G163" i="57"/>
  <c r="G246" i="57"/>
  <c r="E249" i="57"/>
  <c r="D19" i="58" s="1"/>
  <c r="E447" i="57"/>
  <c r="D36" i="58" s="1"/>
  <c r="E90" i="57"/>
  <c r="D6" i="58" s="1"/>
  <c r="G87" i="57"/>
  <c r="G233" i="57"/>
  <c r="E238" i="57"/>
  <c r="D18" i="58" s="1"/>
  <c r="G186" i="57"/>
  <c r="E189" i="57"/>
  <c r="D14" i="58" s="1"/>
  <c r="G313" i="57"/>
  <c r="E316" i="57"/>
  <c r="D25" i="58" s="1"/>
  <c r="E327" i="57"/>
  <c r="D26" i="58" s="1"/>
  <c r="G324" i="57"/>
  <c r="G335" i="57"/>
  <c r="E338" i="57"/>
  <c r="D27" i="58" s="1"/>
  <c r="G346" i="57"/>
  <c r="E349" i="57"/>
  <c r="D28" i="58" s="1"/>
  <c r="G398" i="57"/>
  <c r="E401" i="57"/>
  <c r="D32" i="58" s="1"/>
  <c r="D441" i="57"/>
  <c r="F440" i="57"/>
  <c r="F441" i="57" s="1"/>
  <c r="F25" i="19"/>
  <c r="F23" i="19"/>
  <c r="E23" i="19" l="1"/>
  <c r="C77" i="57"/>
  <c r="E77" i="57" s="1"/>
  <c r="C74" i="57"/>
  <c r="E74" i="57" s="1"/>
  <c r="C73" i="57"/>
  <c r="E73" i="57" s="1"/>
  <c r="C75" i="57"/>
  <c r="E75" i="57" s="1"/>
  <c r="C76" i="57"/>
  <c r="E76" i="57" s="1"/>
  <c r="M460" i="57"/>
  <c r="N456" i="57"/>
  <c r="N460" i="57" s="1"/>
  <c r="M469" i="57"/>
  <c r="N467" i="57"/>
  <c r="N469" i="57" s="1"/>
  <c r="E367" i="57"/>
  <c r="D29" i="58" s="1"/>
  <c r="G362" i="57"/>
  <c r="F26" i="19"/>
  <c r="E78" i="57" l="1"/>
  <c r="D5" i="58" s="1"/>
  <c r="D37" i="58" s="1"/>
  <c r="E31" i="19" s="1"/>
  <c r="G73" i="57"/>
  <c r="H123" i="18"/>
  <c r="E4" i="19"/>
  <c r="E33" i="19" l="1"/>
  <c r="H176" i="18" l="1"/>
  <c r="G177" i="18" s="1"/>
  <c r="F33" i="19" l="1"/>
  <c r="H857" i="18"/>
  <c r="H867" i="18" s="1"/>
  <c r="H677" i="18"/>
  <c r="H729" i="18" s="1"/>
  <c r="H868" i="18" s="1"/>
  <c r="H648" i="18"/>
  <c r="H869" i="18" s="1"/>
  <c r="H267" i="18" l="1"/>
  <c r="H380" i="18" l="1"/>
  <c r="H870" i="18" l="1"/>
  <c r="H871" i="18"/>
  <c r="H880" i="18" l="1"/>
  <c r="H874" i="18"/>
  <c r="H234" i="18" l="1"/>
  <c r="H872" i="18" s="1"/>
  <c r="H201" i="18" l="1"/>
  <c r="H873" i="18" s="1"/>
  <c r="H875" i="18" s="1"/>
  <c r="H882" i="18" l="1"/>
  <c r="U3" i="18" l="1"/>
  <c r="H884" i="18" l="1"/>
  <c r="H885" i="18" s="1"/>
  <c r="G32" i="43" l="1"/>
  <c r="F13" i="39" l="1"/>
  <c r="F12" i="38"/>
  <c r="F13" i="36"/>
  <c r="F17" i="31"/>
  <c r="F15" i="32"/>
  <c r="F21" i="19" l="1"/>
  <c r="E15" i="19" s="1"/>
  <c r="E21" i="19" s="1"/>
  <c r="F15" i="35"/>
  <c r="G48" i="6" l="1"/>
  <c r="G38" i="6"/>
  <c r="G31" i="6"/>
  <c r="G10" i="6"/>
  <c r="F35" i="17"/>
  <c r="F28" i="17"/>
  <c r="F20" i="17"/>
  <c r="F12" i="17"/>
  <c r="F7" i="17"/>
  <c r="F60" i="16"/>
  <c r="F51" i="16"/>
  <c r="F40" i="16"/>
  <c r="F31" i="16"/>
  <c r="F23" i="16"/>
  <c r="F16" i="16"/>
  <c r="F8" i="16"/>
  <c r="F53" i="15"/>
  <c r="F46" i="15"/>
  <c r="F38" i="15"/>
  <c r="F31" i="15"/>
  <c r="F23" i="15"/>
  <c r="F16" i="15"/>
  <c r="F7" i="15"/>
  <c r="F47" i="14"/>
  <c r="F41" i="14"/>
  <c r="F34" i="14"/>
  <c r="F27" i="14"/>
  <c r="F21" i="14"/>
  <c r="F15" i="14"/>
  <c r="F8" i="14"/>
  <c r="F69" i="13"/>
  <c r="F61" i="13"/>
  <c r="F54" i="13"/>
  <c r="F47" i="13"/>
  <c r="F39" i="13"/>
  <c r="F33" i="13"/>
  <c r="F26" i="13"/>
  <c r="F10" i="13"/>
  <c r="F52" i="12"/>
  <c r="F46" i="12"/>
  <c r="F40" i="12"/>
  <c r="F31" i="12"/>
  <c r="F25" i="12"/>
  <c r="F17" i="12"/>
  <c r="F9" i="12"/>
  <c r="F77" i="11"/>
  <c r="F69" i="11"/>
  <c r="F54" i="11"/>
  <c r="F45" i="11"/>
  <c r="F35" i="11"/>
  <c r="F22" i="11"/>
  <c r="F15" i="11"/>
  <c r="F8" i="11"/>
  <c r="F88" i="10"/>
  <c r="F73" i="10"/>
  <c r="F63" i="10"/>
  <c r="F51" i="10"/>
  <c r="F42" i="10"/>
  <c r="F28" i="10"/>
  <c r="F19" i="10"/>
  <c r="F7" i="10"/>
  <c r="F61" i="9"/>
  <c r="F53" i="9"/>
  <c r="F47" i="9"/>
  <c r="F39" i="9"/>
  <c r="F32" i="9"/>
  <c r="F20" i="9"/>
  <c r="F10" i="9"/>
  <c r="F71" i="8"/>
  <c r="F52" i="8"/>
  <c r="F43" i="8"/>
  <c r="F33" i="8"/>
  <c r="F25" i="8"/>
  <c r="F16" i="8"/>
  <c r="F9" i="8"/>
  <c r="F50" i="7"/>
  <c r="F41" i="7"/>
  <c r="F33" i="7"/>
  <c r="F22" i="7"/>
  <c r="F11" i="7"/>
  <c r="J21" i="19" l="1"/>
  <c r="G50" i="6"/>
  <c r="F54" i="12"/>
  <c r="G20" i="43" s="1"/>
  <c r="F52" i="7"/>
  <c r="G15" i="43" s="1"/>
  <c r="F49" i="14"/>
  <c r="G22" i="43" s="1"/>
  <c r="F64" i="9"/>
  <c r="G17" i="43" s="1"/>
  <c r="F90" i="10"/>
  <c r="G18" i="43" s="1"/>
  <c r="F85" i="11"/>
  <c r="G19" i="43" s="1"/>
  <c r="F73" i="8"/>
  <c r="G16" i="43" s="1"/>
  <c r="F56" i="15"/>
  <c r="G23" i="43" s="1"/>
  <c r="F62" i="16"/>
  <c r="G24" i="43" s="1"/>
  <c r="F37" i="17"/>
  <c r="G25" i="43" s="1"/>
  <c r="F71" i="13"/>
  <c r="G21" i="43" s="1"/>
  <c r="G33" i="43" l="1"/>
</calcChain>
</file>

<file path=xl/sharedStrings.xml><?xml version="1.0" encoding="utf-8"?>
<sst xmlns="http://schemas.openxmlformats.org/spreadsheetml/2006/main" count="13479" uniqueCount="1760">
  <si>
    <t>Total</t>
  </si>
  <si>
    <t>MUNICIPAL FINANCE MANAGEMENT ACT, NO 56, 2003 SECTION 32</t>
  </si>
  <si>
    <t>Amount recorded in register</t>
  </si>
  <si>
    <t>Amount approved by Council</t>
  </si>
  <si>
    <t>Total amount still not finalized</t>
  </si>
  <si>
    <t xml:space="preserve">REPORT ON IRREGULAR EXPENDITURE IN ACCORDANCE WITH THE                 </t>
  </si>
  <si>
    <t>File 1</t>
  </si>
  <si>
    <t>Date</t>
  </si>
  <si>
    <t>Requisition no.</t>
  </si>
  <si>
    <t>No quotations attached</t>
  </si>
  <si>
    <t>Magish Cleaning Services &amp; Trading</t>
  </si>
  <si>
    <t>Cn Business Furniture</t>
  </si>
  <si>
    <t>File 2</t>
  </si>
  <si>
    <t>Only one quotation attached</t>
  </si>
  <si>
    <t>Qwanty Coaches</t>
  </si>
  <si>
    <t>Much Asphalt</t>
  </si>
  <si>
    <t>D&amp;J Welding works</t>
  </si>
  <si>
    <t>Kenegape Investment</t>
  </si>
  <si>
    <t>File 3</t>
  </si>
  <si>
    <t>No quotations not attached</t>
  </si>
  <si>
    <t>Kloppers</t>
  </si>
  <si>
    <t>Reananetse General Trading</t>
  </si>
  <si>
    <t>Amohela Trading 542</t>
  </si>
  <si>
    <t>AAA Contractors</t>
  </si>
  <si>
    <t>Same Suppliers quotations attached</t>
  </si>
  <si>
    <t>Landwyd Besproeiing</t>
  </si>
  <si>
    <t>File 4</t>
  </si>
  <si>
    <t>Afrox</t>
  </si>
  <si>
    <t>File 5</t>
  </si>
  <si>
    <t>Tune Up Trading T/A</t>
  </si>
  <si>
    <t>Very cool Ideas</t>
  </si>
  <si>
    <t>Design Quest</t>
  </si>
  <si>
    <t>Plant hire &amp; Sales</t>
  </si>
  <si>
    <t>Period total</t>
  </si>
  <si>
    <t>Furniture Fair</t>
  </si>
  <si>
    <t>Litheko Tent Hire</t>
  </si>
  <si>
    <t>Sanitech Toilet Hire</t>
  </si>
  <si>
    <t>Kediregape Investment</t>
  </si>
  <si>
    <t>Qaby's Trading CC</t>
  </si>
  <si>
    <t>SABS Commercial LTD</t>
  </si>
  <si>
    <t>Kelly</t>
  </si>
  <si>
    <t>Exceed Plants Trading CC</t>
  </si>
  <si>
    <t>Sanitech</t>
  </si>
  <si>
    <t>Bakgwantle business Enterprise</t>
  </si>
  <si>
    <t>Vermeulen Forms Trust</t>
  </si>
  <si>
    <t>Itlhatlhose Trading</t>
  </si>
  <si>
    <t>Network &amp; Computing Consultants</t>
  </si>
  <si>
    <t>Moodie &amp; Robertson Attorneys</t>
  </si>
  <si>
    <t>Pump Shop Africa</t>
  </si>
  <si>
    <t>Three quotations from the same supplier with different prices quoted</t>
  </si>
  <si>
    <t>Awerbuch's Bargain House</t>
  </si>
  <si>
    <t>Renoster Spruit II Trust</t>
  </si>
  <si>
    <t>El-kom Rotomola</t>
  </si>
  <si>
    <t>Kgabitsi Constructions &amp; Projects</t>
  </si>
  <si>
    <t>Altech Netstar</t>
  </si>
  <si>
    <t>Jeany &amp; Franky Trading</t>
  </si>
  <si>
    <t>Builders Trade Depot</t>
  </si>
  <si>
    <t>Only One quotation attached</t>
  </si>
  <si>
    <t>Only two quotations attached</t>
  </si>
  <si>
    <t>TA Montsi</t>
  </si>
  <si>
    <t>Awerbuchs Bargain House</t>
  </si>
  <si>
    <t>Very Cool Ideas</t>
  </si>
  <si>
    <t>File 6</t>
  </si>
  <si>
    <t>File 7</t>
  </si>
  <si>
    <t>Fintech</t>
  </si>
  <si>
    <t>Olivetti Toshiba</t>
  </si>
  <si>
    <t>DR. Lawnmower</t>
  </si>
  <si>
    <t>File 8</t>
  </si>
  <si>
    <t xml:space="preserve">Total </t>
  </si>
  <si>
    <t>File 9</t>
  </si>
  <si>
    <t>Nature &amp; Business Alliance Africa (Pty) Ltd</t>
  </si>
  <si>
    <t>D &amp; J Welding Works</t>
  </si>
  <si>
    <t>File 10</t>
  </si>
  <si>
    <t>Gray &amp; Co</t>
  </si>
  <si>
    <t>KTKL General Trading</t>
  </si>
  <si>
    <t xml:space="preserve">ADT </t>
  </si>
  <si>
    <t>Berco Indoor Gardens (PTY) LTD</t>
  </si>
  <si>
    <t xml:space="preserve">RT Services </t>
  </si>
  <si>
    <t>Redefine Properties</t>
  </si>
  <si>
    <t>Tsholofelo &amp; Melmed Contractors &amp; Projects CC</t>
  </si>
  <si>
    <t>Irregular Expenditure - August 2011</t>
  </si>
  <si>
    <t>Irregular Expenditure - September 2011</t>
  </si>
  <si>
    <t>Phatsone Itenny Inc</t>
  </si>
  <si>
    <t>Astro Accessories</t>
  </si>
  <si>
    <t>Image Studio</t>
  </si>
  <si>
    <t>Halsted &amp; Company (Pty) Ltd</t>
  </si>
  <si>
    <t>Lillie's Sales &amp; Services</t>
  </si>
  <si>
    <t>Network and computing consulting</t>
  </si>
  <si>
    <t>Tsogane delivery services</t>
  </si>
  <si>
    <t>Tsela Tshweu</t>
  </si>
  <si>
    <t xml:space="preserve"> Only one quotation attached</t>
  </si>
  <si>
    <t>Trans Atlantic equipment</t>
  </si>
  <si>
    <t>Integrated fire extinguishing technologies</t>
  </si>
  <si>
    <t>EL-Kom Rotomola</t>
  </si>
  <si>
    <t>Alectron</t>
  </si>
  <si>
    <t>Rural maintenace (pty)Ltd</t>
  </si>
  <si>
    <t>Armco Superlite</t>
  </si>
  <si>
    <t>No qoutation Attached</t>
  </si>
  <si>
    <t>Rentmar Construction</t>
  </si>
  <si>
    <t>Only one qoutation attached</t>
  </si>
  <si>
    <t>Arpco Kontrakteurs BK</t>
  </si>
  <si>
    <t>Bytes Doc Solutions</t>
  </si>
  <si>
    <t>Mogosi Comunications</t>
  </si>
  <si>
    <t>Irregular Expenditure - October 2011</t>
  </si>
  <si>
    <t>Phatshoane Henney Inc</t>
  </si>
  <si>
    <t>Kediregape Investments</t>
  </si>
  <si>
    <t>Engen Petroleum Pty</t>
  </si>
  <si>
    <t>Heidinge Medical Waste</t>
  </si>
  <si>
    <t>03 Novemeber 2011</t>
  </si>
  <si>
    <t>Flexitrade 110 pty ltd</t>
  </si>
  <si>
    <t>Exclusive Books</t>
  </si>
  <si>
    <t>Only two quotations are attached</t>
  </si>
  <si>
    <t>MDLS Construction CC</t>
  </si>
  <si>
    <t>Kenworth Spar</t>
  </si>
  <si>
    <t>Ncilashe building and civils</t>
  </si>
  <si>
    <t>Unique training solutions</t>
  </si>
  <si>
    <t>No Quotations Attached</t>
  </si>
  <si>
    <t xml:space="preserve"> TT Sings &amp; Manufacturing</t>
  </si>
  <si>
    <t>Kitsi General Trading</t>
  </si>
  <si>
    <t>Trans-Atlantic Equipment [pty]ltd</t>
  </si>
  <si>
    <t>Defensor Security[pty]ltd</t>
  </si>
  <si>
    <t>Lechovo CC</t>
  </si>
  <si>
    <t>Kedira Gape Investment</t>
  </si>
  <si>
    <t>7 N0vember 2011</t>
  </si>
  <si>
    <t>Tune Up Trading</t>
  </si>
  <si>
    <t>tune Up Trading</t>
  </si>
  <si>
    <t>Vrystaat Landbouprodukte</t>
  </si>
  <si>
    <t>Kediregape Innest</t>
  </si>
  <si>
    <t>Diy Super Store</t>
  </si>
  <si>
    <t>kloppers</t>
  </si>
  <si>
    <t>Cohen Advance Electrical</t>
  </si>
  <si>
    <t>Lillies Sales&amp; Services</t>
  </si>
  <si>
    <t>Armco Road Safety Productts</t>
  </si>
  <si>
    <t>Oa Mohetswe</t>
  </si>
  <si>
    <t xml:space="preserve">Qabys Trading cc </t>
  </si>
  <si>
    <t>Lillies sales and services</t>
  </si>
  <si>
    <t>File 11</t>
  </si>
  <si>
    <t>Only  One Quotation Attached</t>
  </si>
  <si>
    <t>Specialised Pvc</t>
  </si>
  <si>
    <t>Kefentse Construction</t>
  </si>
  <si>
    <t>Only Two quotations Attached</t>
  </si>
  <si>
    <t>No quotations Attached</t>
  </si>
  <si>
    <t>Lilness Sales + Services</t>
  </si>
  <si>
    <t>Defensor Security(pty)ltd</t>
  </si>
  <si>
    <t>Vodacom</t>
  </si>
  <si>
    <t>29 N0vember 2011</t>
  </si>
  <si>
    <t>MTN</t>
  </si>
  <si>
    <t>Irregular Expenditure - November 2011</t>
  </si>
  <si>
    <t>Only one quotation invoice attached</t>
  </si>
  <si>
    <t>only one quotation  attached</t>
  </si>
  <si>
    <t>only two quotation attached</t>
  </si>
  <si>
    <t>Refer to Oct 2011 register for details</t>
  </si>
  <si>
    <t>Refer to Sept 2011 register for details</t>
  </si>
  <si>
    <t>Refer to Aug 2011 register for details</t>
  </si>
  <si>
    <t>Refer to July 2011 register for details</t>
  </si>
  <si>
    <t>Refer to Nov 2011 register for details</t>
  </si>
  <si>
    <t>Only one quotations attached</t>
  </si>
  <si>
    <t>Chapmar Industries cc</t>
  </si>
  <si>
    <t xml:space="preserve"> Only two quotations attached</t>
  </si>
  <si>
    <t>Fire- Quip</t>
  </si>
  <si>
    <t>Fire Quip</t>
  </si>
  <si>
    <t>BHR Business Systems (Pty)Ltd</t>
  </si>
  <si>
    <t>Nature &amp; Business Alliance African (pty)ltd</t>
  </si>
  <si>
    <t>ADT Security(pty)ltd</t>
  </si>
  <si>
    <t>Berco Indoor Gardens (pty)Ltd</t>
  </si>
  <si>
    <t>AAA Meat</t>
  </si>
  <si>
    <t>Boxer supermarket</t>
  </si>
  <si>
    <t>Only two quotation attached</t>
  </si>
  <si>
    <t>Gys Die Slagter</t>
  </si>
  <si>
    <t>Only one Qoutation attached</t>
  </si>
  <si>
    <t>Bomme Enterprise</t>
  </si>
  <si>
    <t>51551</t>
  </si>
  <si>
    <t>BP Glass</t>
  </si>
  <si>
    <t>82845</t>
  </si>
  <si>
    <t>Miles of Meat</t>
  </si>
  <si>
    <t>113459</t>
  </si>
  <si>
    <t>RAM Instrument services</t>
  </si>
  <si>
    <t>50990</t>
  </si>
  <si>
    <t>Jeanette &amp; Rolfy Construction</t>
  </si>
  <si>
    <t>Daves Meat market</t>
  </si>
  <si>
    <t>88837</t>
  </si>
  <si>
    <t>Iceburg Trading 576</t>
  </si>
  <si>
    <t>107161</t>
  </si>
  <si>
    <t>Qwanthu Trading</t>
  </si>
  <si>
    <t>107160</t>
  </si>
  <si>
    <t>T&amp;M Contractors</t>
  </si>
  <si>
    <t>008592</t>
  </si>
  <si>
    <t>51550</t>
  </si>
  <si>
    <t>Tshehang Trading 567</t>
  </si>
  <si>
    <t>Re a Phukalla</t>
  </si>
  <si>
    <t>Christian Art Gifts</t>
  </si>
  <si>
    <t>No Quotations attached</t>
  </si>
  <si>
    <t>Company on the requisiton differs from the recommended company on the request form</t>
  </si>
  <si>
    <t>World Book</t>
  </si>
  <si>
    <t>Rural Maintenance(Pty)Ltd</t>
  </si>
  <si>
    <t>028858</t>
  </si>
  <si>
    <t>MM Khomari Transport</t>
  </si>
  <si>
    <t>18 Janauary 2012</t>
  </si>
  <si>
    <t>Daves Meat Market</t>
  </si>
  <si>
    <t>0125001</t>
  </si>
  <si>
    <t>Phatshoane Henney INC</t>
  </si>
  <si>
    <t>No  Quotations attached</t>
  </si>
  <si>
    <t>World Book (PTY)LTD</t>
  </si>
  <si>
    <t>Only One Quotation attached</t>
  </si>
  <si>
    <t>WSP  Sia &amp; Civil Stractural Engineers(pty)ltd</t>
  </si>
  <si>
    <t>Jeanette &amp; Rolfy Construction &amp; Projects</t>
  </si>
  <si>
    <t>Ncilashe Buildings &amp; Civil</t>
  </si>
  <si>
    <t>78176</t>
  </si>
  <si>
    <t>Only one qoutation attached.</t>
  </si>
  <si>
    <t>Molly's</t>
  </si>
  <si>
    <t>Flexi Trade 110 (PTY)LTD</t>
  </si>
  <si>
    <t>National Lab Ass(NLA)</t>
  </si>
  <si>
    <t>Introspects Trading</t>
  </si>
  <si>
    <t>Tsie and Sons Trading</t>
  </si>
  <si>
    <t>Tets Transport</t>
  </si>
  <si>
    <t xml:space="preserve">Dura Paints cc </t>
  </si>
  <si>
    <t xml:space="preserve">Bayo's Construction </t>
  </si>
  <si>
    <t xml:space="preserve">Bidvest Steiner </t>
  </si>
  <si>
    <t>Defensor Security (Pty) Lyd</t>
  </si>
  <si>
    <t xml:space="preserve">Kediregape Investment </t>
  </si>
  <si>
    <t>Rural Maintanance (PTY) LTD</t>
  </si>
  <si>
    <t>Friday Management solutions PTY LTD</t>
  </si>
  <si>
    <t>Qwelane, Theron &amp; Van Niekerk</t>
  </si>
  <si>
    <t>Porta Loo Services  toilet hire</t>
  </si>
  <si>
    <t>Only two qoutations attached</t>
  </si>
  <si>
    <t>Only one Quotation attached</t>
  </si>
  <si>
    <t>Kenworth Suppermarket</t>
  </si>
  <si>
    <t>Pico Trading &amp; Projects CC</t>
  </si>
  <si>
    <t>0126703</t>
  </si>
  <si>
    <t>Sabinet</t>
  </si>
  <si>
    <t>Bantam Trading</t>
  </si>
  <si>
    <t>File 12</t>
  </si>
  <si>
    <t xml:space="preserve"> 5 March 2012</t>
  </si>
  <si>
    <t>Charl Electronics</t>
  </si>
  <si>
    <t>Only Two quotations attached</t>
  </si>
  <si>
    <t>Defensor Security PTYLtd</t>
  </si>
  <si>
    <t>Clinvet International</t>
  </si>
  <si>
    <t>Specialized PVC</t>
  </si>
  <si>
    <t>OFS Fire</t>
  </si>
  <si>
    <t>Sthatho Construction</t>
  </si>
  <si>
    <t>0126718</t>
  </si>
  <si>
    <t>Triple 000 Trading</t>
  </si>
  <si>
    <t>Refer to Dec 2011 register for details</t>
  </si>
  <si>
    <t>Refer to Jan 2012 register for details</t>
  </si>
  <si>
    <t>Refer to Feb 2012 register for details</t>
  </si>
  <si>
    <t>Refer to Mar 2012 register for details</t>
  </si>
  <si>
    <t>Refer to Apr 2012 register for details</t>
  </si>
  <si>
    <t>Refer to May 2012 register for details</t>
  </si>
  <si>
    <t>Hadeda Book Services</t>
  </si>
  <si>
    <t>Quotations From one supplier</t>
  </si>
  <si>
    <t>UniBind Distributors 2011</t>
  </si>
  <si>
    <t>Eden Island Trading 621</t>
  </si>
  <si>
    <t>TMZ Events and Marketing</t>
  </si>
  <si>
    <t>Only two quatations attached</t>
  </si>
  <si>
    <t>Ntsu Trading 510 cc</t>
  </si>
  <si>
    <t>Rickard Air Diffussion (Pty) Ltd</t>
  </si>
  <si>
    <t>Sud-cheme</t>
  </si>
  <si>
    <t>Opto East Coast</t>
  </si>
  <si>
    <t>OFS Panel Beaters</t>
  </si>
  <si>
    <t xml:space="preserve">No Quotations  attached </t>
  </si>
  <si>
    <t>Ouch</t>
  </si>
  <si>
    <t>Defensor Security PTY LTD</t>
  </si>
  <si>
    <t>Cytonex(Pty)Ltd</t>
  </si>
  <si>
    <t>100562</t>
  </si>
  <si>
    <t>Peoples Choice</t>
  </si>
  <si>
    <t>TFM Bloemfontein</t>
  </si>
  <si>
    <t>Pro Cleaning supplies</t>
  </si>
  <si>
    <t>0127603</t>
  </si>
  <si>
    <t xml:space="preserve">No quotations  attached </t>
  </si>
  <si>
    <t>Haster Business System(pty)ltd</t>
  </si>
  <si>
    <t xml:space="preserve">CXS </t>
  </si>
  <si>
    <t>Refer to June 2012 register for details</t>
  </si>
  <si>
    <t>Hitech Therapy</t>
  </si>
  <si>
    <t>Defensor Security (Pty) Ltd</t>
  </si>
  <si>
    <t>Downstream Trading 84CC</t>
  </si>
  <si>
    <t>0123269</t>
  </si>
  <si>
    <t>Nanzo Welding and Garden services</t>
  </si>
  <si>
    <t>0123267</t>
  </si>
  <si>
    <t>Workshop Electronics</t>
  </si>
  <si>
    <t>Only one quotation attached.</t>
  </si>
  <si>
    <t>Rays Computer Accessories CC</t>
  </si>
  <si>
    <t>Route 2 Transport Strategies (Pty) Ltd</t>
  </si>
  <si>
    <t>0128009</t>
  </si>
  <si>
    <t>Weidemans Welding Specialist &amp; Engineering</t>
  </si>
  <si>
    <t>Order No.</t>
  </si>
  <si>
    <t>Name of Supplier</t>
  </si>
  <si>
    <t>Order Amount</t>
  </si>
  <si>
    <t>Exception Details</t>
  </si>
  <si>
    <t>Irregular Expenditure - January 2012</t>
  </si>
  <si>
    <t>Irregular Expenditure - December 2011</t>
  </si>
  <si>
    <t>Indigent burial requisition not attached/Death certificate not attached</t>
  </si>
  <si>
    <t>Irregular Expenditure - February 2012</t>
  </si>
  <si>
    <t>Irregular Expenditure - March 2012</t>
  </si>
  <si>
    <t>Irregular Expenditure - April 2012</t>
  </si>
  <si>
    <t>Irregular Expenditure -MAY 2012</t>
  </si>
  <si>
    <t>No</t>
  </si>
  <si>
    <t>Description (Beneficiary &amp; Nature e.g. Accommodation, Catering, etc)</t>
  </si>
  <si>
    <t>Financial Year</t>
  </si>
  <si>
    <t>Cheque no(6 digit cheque;5 digit EFT)</t>
  </si>
  <si>
    <t>Reasons to deviate</t>
  </si>
  <si>
    <t xml:space="preserve">Will disciplinary Steps be Taken – Sec 32 </t>
  </si>
  <si>
    <t>Total amount recoverable</t>
  </si>
  <si>
    <t>Yes/No</t>
  </si>
  <si>
    <t>Debt Account (Responsibility determined)</t>
  </si>
  <si>
    <t>FMP Contractors</t>
  </si>
  <si>
    <t>Ngwanya Trading</t>
  </si>
  <si>
    <t>Makomota/Skhokho JV</t>
  </si>
  <si>
    <t>Elster Kent Metering</t>
  </si>
  <si>
    <t>Amanzi Supplies</t>
  </si>
  <si>
    <t>Johnny Bravo Trading</t>
  </si>
  <si>
    <t>Fourie Attorneys</t>
  </si>
  <si>
    <t>Kromer Weihmann &amp; Joubert</t>
  </si>
  <si>
    <t>Rosendorff Reitz Barry</t>
  </si>
  <si>
    <t>002847</t>
  </si>
  <si>
    <t>002853</t>
  </si>
  <si>
    <t>Molife Thoabala Attorneys Conveyancers &amp; Notaries</t>
  </si>
  <si>
    <t>0127505</t>
  </si>
  <si>
    <t>The expenditure was identified during the current financial year and still needs to be investigated.</t>
  </si>
  <si>
    <t>Details of irregular expenditure - current year</t>
  </si>
  <si>
    <t>Prior years</t>
  </si>
  <si>
    <t>Current year</t>
  </si>
  <si>
    <t>Analysis of expenditure awaiting condonation per age classification</t>
  </si>
  <si>
    <t>Irregular expenditure - current year</t>
  </si>
  <si>
    <t>Opening balance</t>
  </si>
  <si>
    <t>66.  Irregular expenditure</t>
  </si>
  <si>
    <t>Ref nr:</t>
  </si>
  <si>
    <t>Prepared by:</t>
  </si>
  <si>
    <t>Date:</t>
  </si>
  <si>
    <t>Reviewed by:</t>
  </si>
  <si>
    <t>Year end:</t>
  </si>
  <si>
    <t>Subject:</t>
  </si>
  <si>
    <r>
      <t>Objective:</t>
    </r>
    <r>
      <rPr>
        <b/>
        <sz val="10"/>
        <rFont val="Arial"/>
        <family val="2"/>
      </rPr>
      <t xml:space="preserve"> </t>
    </r>
  </si>
  <si>
    <t>Activities Performed:</t>
  </si>
  <si>
    <t>Mangaung Local Municipality contract person:</t>
  </si>
  <si>
    <t>Position</t>
  </si>
  <si>
    <t>Results:</t>
  </si>
  <si>
    <t>Conclusion:</t>
  </si>
  <si>
    <t>Accounting Policies - Irregular, fruitless and wasteful expenditure</t>
  </si>
  <si>
    <t>Irregular expenditure</t>
  </si>
  <si>
    <t>R</t>
  </si>
  <si>
    <t>Print irregular expenditure register</t>
  </si>
  <si>
    <t>Prepare a note for Irregular expenditure.</t>
  </si>
  <si>
    <t>Assesment by Management</t>
  </si>
  <si>
    <t>Recommendation by Oversight Committee</t>
  </si>
  <si>
    <t>Lesira - Teq (Pty) Ltd</t>
  </si>
  <si>
    <t>Setshabelo Trading 639CC</t>
  </si>
  <si>
    <t>Kenworth Spar-</t>
  </si>
  <si>
    <t>Rossendorf Reitz Barry</t>
  </si>
  <si>
    <t>G4S Cash Solutions (SA) Pty</t>
  </si>
  <si>
    <t>Defensor Security Services</t>
  </si>
  <si>
    <t>Irregular Expenditure - July 2011</t>
  </si>
  <si>
    <t>Description of goods / Services</t>
  </si>
  <si>
    <t>Refuse removal</t>
  </si>
  <si>
    <t>Furniture</t>
  </si>
  <si>
    <t>Rental payment</t>
  </si>
  <si>
    <t>Transport</t>
  </si>
  <si>
    <t>Repairs</t>
  </si>
  <si>
    <t>Furnitue</t>
  </si>
  <si>
    <t>Catering</t>
  </si>
  <si>
    <t xml:space="preserve">Repairs of leakage </t>
  </si>
  <si>
    <t>Opening of township register</t>
  </si>
  <si>
    <t xml:space="preserve">Replacement of safety glass </t>
  </si>
  <si>
    <t>Training for facilitators-traffic college</t>
  </si>
  <si>
    <t xml:space="preserve">Transport </t>
  </si>
  <si>
    <t>Repairs-line marking Marchines</t>
  </si>
  <si>
    <t>Z 2.1.1</t>
  </si>
  <si>
    <t>N/A</t>
  </si>
  <si>
    <t>Z 2.1.1.1</t>
  </si>
  <si>
    <t>Z 2.1.1.2</t>
  </si>
  <si>
    <t>Z 2.1.1.3</t>
  </si>
  <si>
    <t>Z 2.1.1.4</t>
  </si>
  <si>
    <t>Z 2.1.1.5</t>
  </si>
  <si>
    <t>Z 2.1.1.6</t>
  </si>
  <si>
    <t>Z 2.1.1.7</t>
  </si>
  <si>
    <t>Z 2.1.1.8</t>
  </si>
  <si>
    <t>Z 2.1.1.9</t>
  </si>
  <si>
    <t>Z 2.1.1.10</t>
  </si>
  <si>
    <t>Z 2.1.1.11</t>
  </si>
  <si>
    <t>Z 2.1.1.12</t>
  </si>
  <si>
    <t xml:space="preserve"> </t>
  </si>
  <si>
    <t>Condoned
Yes/No</t>
  </si>
  <si>
    <t>2012/13</t>
  </si>
  <si>
    <t>10/07/2012</t>
  </si>
  <si>
    <t>Eternal City Trading 519 CC</t>
  </si>
  <si>
    <t>Assesment by Management on going</t>
  </si>
  <si>
    <t>User did not obtain HOD approval as per clause 16.8 of the policy</t>
  </si>
  <si>
    <t>23/07/2012</t>
  </si>
  <si>
    <t>Pumpshop</t>
  </si>
  <si>
    <t>201/07/2012</t>
  </si>
  <si>
    <t>OFS REWINDS</t>
  </si>
  <si>
    <t>24/07/2012</t>
  </si>
  <si>
    <t>Martheusen Courts- Welkom</t>
  </si>
  <si>
    <t>02/08/2012</t>
  </si>
  <si>
    <t>Mangaung Metropolitan Municipality</t>
  </si>
  <si>
    <t xml:space="preserve">                                                              </t>
  </si>
  <si>
    <t>Amkelo's Electrical</t>
  </si>
  <si>
    <t>Edem and Associates INC.</t>
  </si>
  <si>
    <t>17/08/2012</t>
  </si>
  <si>
    <t>VUKA TOURS</t>
  </si>
  <si>
    <t>15/08/2012</t>
  </si>
  <si>
    <t>24/10/2012</t>
  </si>
  <si>
    <t>74813</t>
  </si>
  <si>
    <t>YOUR TELEPHONE CORPORATION (WELKOM)</t>
  </si>
  <si>
    <t>30/11/2012</t>
  </si>
  <si>
    <t>75852</t>
  </si>
  <si>
    <t>18/12/2012</t>
  </si>
  <si>
    <t>TRU FRUIT &amp; VEG</t>
  </si>
  <si>
    <t>266077</t>
  </si>
  <si>
    <t>ZINHLE EVENTS MANAGEMENT</t>
  </si>
  <si>
    <t>06/03/2013</t>
  </si>
  <si>
    <t>Vuka Tours</t>
  </si>
  <si>
    <t xml:space="preserve">  </t>
  </si>
  <si>
    <t>Date of discovery</t>
  </si>
  <si>
    <t xml:space="preserve">Date Reported to Accounting Officer </t>
  </si>
  <si>
    <t>Transaction details</t>
  </si>
  <si>
    <t>Person Liable (Official or Political Office Bearer)</t>
  </si>
  <si>
    <t>Type of Prohibited Expenditure</t>
  </si>
  <si>
    <t>Status</t>
  </si>
  <si>
    <t xml:space="preserve">Date of Payment </t>
  </si>
  <si>
    <t>Payment Number</t>
  </si>
  <si>
    <t>Amount</t>
  </si>
  <si>
    <t xml:space="preserve">Description of Incident </t>
  </si>
  <si>
    <t>UI</t>
  </si>
  <si>
    <t>DP</t>
  </si>
  <si>
    <t>CC</t>
  </si>
  <si>
    <t>TR</t>
  </si>
  <si>
    <t>P</t>
  </si>
  <si>
    <t>WO</t>
  </si>
  <si>
    <t>General comments</t>
  </si>
  <si>
    <t>Abbreviations:</t>
  </si>
  <si>
    <t>UI:</t>
  </si>
  <si>
    <t>Irregular expenditure Under Investigation</t>
  </si>
  <si>
    <t>DP:</t>
  </si>
  <si>
    <t>Disciplinary process initiated against responsible person</t>
  </si>
  <si>
    <t>CC:</t>
  </si>
  <si>
    <t>Criminal charges laid with SAPS</t>
  </si>
  <si>
    <t>TR:</t>
  </si>
  <si>
    <t>Transferred to receivables for recovery</t>
  </si>
  <si>
    <t>P:</t>
  </si>
  <si>
    <t>Paid or in process of paying in installments</t>
  </si>
  <si>
    <t>WO:</t>
  </si>
  <si>
    <t>Written-off by council as irrecoverable</t>
  </si>
  <si>
    <t>IU</t>
  </si>
  <si>
    <t>x</t>
  </si>
  <si>
    <t>Magaung Metropolitan Municipality</t>
  </si>
  <si>
    <t>11/07/2012</t>
  </si>
  <si>
    <t>Johannesburg Mining Supplies</t>
  </si>
  <si>
    <t>04/02/2013</t>
  </si>
  <si>
    <t>Phalima Shuttle Services</t>
  </si>
  <si>
    <t>SPEEDY</t>
  </si>
  <si>
    <t>30/06/2013</t>
  </si>
  <si>
    <t>no</t>
  </si>
  <si>
    <t>Mxolisi Budlela</t>
  </si>
  <si>
    <t>Irregular Expenditure - July 2012</t>
  </si>
  <si>
    <t>Irregular Expenditure - August 2012</t>
  </si>
  <si>
    <t>Irregular Expenditure - September 2012</t>
  </si>
  <si>
    <t>Irregular Expenditure - November 2012</t>
  </si>
  <si>
    <t>Irregular Expenditure - October 2012</t>
  </si>
  <si>
    <t>Irregular Expenditure - December 2012</t>
  </si>
  <si>
    <t>Irregular Expenditure - May 2012</t>
  </si>
  <si>
    <t>Irregular Expenditure - June 2012</t>
  </si>
  <si>
    <t>DK INGENEURS WERKE</t>
  </si>
  <si>
    <t>Municipality:</t>
  </si>
  <si>
    <t>D62</t>
  </si>
  <si>
    <t>Irregular Expenditure</t>
  </si>
  <si>
    <t>D61</t>
  </si>
  <si>
    <t>D61.2</t>
  </si>
  <si>
    <t>Payee</t>
  </si>
  <si>
    <t>Appointment not in terms of SCM processes</t>
  </si>
  <si>
    <t>Cheque number</t>
  </si>
  <si>
    <t>X</t>
  </si>
  <si>
    <t>MFMA 8.1</t>
  </si>
  <si>
    <t>Acoountant</t>
  </si>
  <si>
    <t xml:space="preserve"> Reported to Accounting Officer </t>
  </si>
  <si>
    <t>SCM process was not followed</t>
  </si>
  <si>
    <t>Irregular expenditure as defined in section 1 of the Municipal Finance Management Act, (Act No. 56 of 2003) is expenditure incurred by a</t>
  </si>
  <si>
    <t>municipality or municipal entity that is not in accordance with or in contravention of:</t>
  </si>
  <si>
    <t>a) the MFMA, and which has not been condoned in terms of section 170;</t>
  </si>
  <si>
    <t>b) the Municipal Systems Act, (Act 32 of 2000) and which has not been condoned in terms of that act;</t>
  </si>
  <si>
    <t>c) the Public Office-Bearers Act, (Act No.20 of 1998)</t>
  </si>
  <si>
    <t xml:space="preserve">d) the requirements of a supply chain management policy of the municipality or municipal entity or in accordance with the </t>
  </si>
  <si>
    <t>municipality's by-laws giving effect to such policy and which has not been condoned in terms of such policy or by-law.</t>
  </si>
  <si>
    <t xml:space="preserve">Irregular expenditure excludes unauthorised expenditure. </t>
  </si>
  <si>
    <t>Irregular expenditure is accounted for as expenditure in the Statement of Financial Performanceand where recovered, it is subsequently</t>
  </si>
  <si>
    <t>accounted for as revenue in the Statement of Financial Performance.</t>
  </si>
  <si>
    <t>Detailed disclosures are made in note 66to the financial statements as required by the Municipal Finance Management Act, (Act No. 56 of</t>
  </si>
  <si>
    <t>2003).</t>
  </si>
  <si>
    <t>C.5.9</t>
  </si>
  <si>
    <t>C.5.9.1</t>
  </si>
  <si>
    <t>C.5.9.2</t>
  </si>
  <si>
    <t>30 June 2016/17</t>
  </si>
  <si>
    <t>31/08/2016</t>
  </si>
  <si>
    <t xml:space="preserve">BOTSHABELO SUNRISE                                          </t>
  </si>
  <si>
    <t xml:space="preserve">MBOLA THIWE                                                 </t>
  </si>
  <si>
    <t xml:space="preserve">MJONE KABELO BENEDICT                                       </t>
  </si>
  <si>
    <t xml:space="preserve">DROPGOAL TRADING 504CC                                      </t>
  </si>
  <si>
    <t xml:space="preserve">FARAI MNGMENT &amp; SERVICES                                    </t>
  </si>
  <si>
    <t xml:space="preserve">MAMOTSE KITCHEN                                             </t>
  </si>
  <si>
    <t xml:space="preserve">MOMOZAR(PTY)LTD                                   </t>
  </si>
  <si>
    <t xml:space="preserve">MOROANE'S TRADING CC                              </t>
  </si>
  <si>
    <t xml:space="preserve">RAL EVENTS                                        </t>
  </si>
  <si>
    <t xml:space="preserve">REAMOHETSE H/SCHOOL                               </t>
  </si>
  <si>
    <t xml:space="preserve">SELLOANE TRADING                                  </t>
  </si>
  <si>
    <t xml:space="preserve">SHOANI'S GENERAL TRADING                          </t>
  </si>
  <si>
    <t xml:space="preserve">TUKHA TRADING                                     </t>
  </si>
  <si>
    <t xml:space="preserve">VOICE LAB                                         </t>
  </si>
  <si>
    <t xml:space="preserve">WELA'S AFR.KITCHEN &amp; RESTAURANT                   </t>
  </si>
  <si>
    <t>22/09/2016</t>
  </si>
  <si>
    <t>Makro Bloemfontein sundry</t>
  </si>
  <si>
    <t>Event AV Direct</t>
  </si>
  <si>
    <t>29/09/2016</t>
  </si>
  <si>
    <t xml:space="preserve">STONEY'S TYRES_CC                                 </t>
  </si>
  <si>
    <t>27,443,26</t>
  </si>
  <si>
    <t xml:space="preserve">WELTEL                                            </t>
  </si>
  <si>
    <t xml:space="preserve">BULWAZI TRADING (PTY)LTD                                    </t>
  </si>
  <si>
    <t>16/08/2016</t>
  </si>
  <si>
    <t>10/08/2016</t>
  </si>
  <si>
    <t xml:space="preserve">EVENT AV DIRECT                                             </t>
  </si>
  <si>
    <t>16/11/2016</t>
  </si>
  <si>
    <t>07/09/2016</t>
  </si>
  <si>
    <t>Momozar and Wela's Kitchen (Joint Venture)</t>
  </si>
  <si>
    <t xml:space="preserve">EVENT AV DIRECT                                   </t>
  </si>
  <si>
    <t>Pitchov Kumwimba Ngombe</t>
  </si>
  <si>
    <t>15/12/2016</t>
  </si>
  <si>
    <t>13/12/2016</t>
  </si>
  <si>
    <t>14/12/2016</t>
  </si>
  <si>
    <t>28/02/2017</t>
  </si>
  <si>
    <t>07/03/2017</t>
  </si>
  <si>
    <t>23/03/2017</t>
  </si>
  <si>
    <t>31/03/2017</t>
  </si>
  <si>
    <t>11/05/2017</t>
  </si>
  <si>
    <t xml:space="preserve">Mnembe Plant </t>
  </si>
  <si>
    <t>23/02/2017</t>
  </si>
  <si>
    <t>Expenditure items identified were that of supply chain process  that was not followed</t>
  </si>
  <si>
    <t>C.5.9.4</t>
  </si>
  <si>
    <t>Incorporation of Naledi Local Municipality</t>
  </si>
  <si>
    <t>During the year overpayment of Councillors remuneration and cell phone allowance was made and led to a subsequent overpayment on fixed motor car allowance.</t>
  </si>
  <si>
    <t>04/10/2017</t>
  </si>
  <si>
    <t>Imvelo Safari and game Breeders</t>
  </si>
  <si>
    <t>Three quotes</t>
  </si>
  <si>
    <t>01/09/2017</t>
  </si>
  <si>
    <t>Southern Sun Bloemfontein</t>
  </si>
  <si>
    <t>23/08/2017</t>
  </si>
  <si>
    <t>Mnembe PTY LTD</t>
  </si>
  <si>
    <t>29/08/2017</t>
  </si>
  <si>
    <t>Mothebe wheels</t>
  </si>
  <si>
    <t>15/08/2017</t>
  </si>
  <si>
    <t>Bloemfonein Celtic</t>
  </si>
  <si>
    <t>20/07/2017</t>
  </si>
  <si>
    <t>DCJ Cool Rooms CC</t>
  </si>
  <si>
    <t>19/07/2017</t>
  </si>
  <si>
    <t>27/10/2017</t>
  </si>
  <si>
    <t>26/10/2017</t>
  </si>
  <si>
    <t>Irregular expenditure - Previous year(201617) detected in 201718</t>
  </si>
  <si>
    <t>15/07/2016</t>
  </si>
  <si>
    <t>Makomota Stone - C463</t>
  </si>
  <si>
    <t>AC 58</t>
  </si>
  <si>
    <t>Gateway Metalworks - C519</t>
  </si>
  <si>
    <t>AC 89</t>
  </si>
  <si>
    <t xml:space="preserve">MORAR INCORPORATED                                </t>
  </si>
  <si>
    <t>Setshabelo Trading 575 CC</t>
  </si>
  <si>
    <t>Halifax Hydraulics and Engineering</t>
  </si>
  <si>
    <t>Dropgoal Trading 504 CC</t>
  </si>
  <si>
    <t>05/04/2017</t>
  </si>
  <si>
    <t>Human H.S</t>
  </si>
  <si>
    <t>30/06/2017</t>
  </si>
  <si>
    <t xml:space="preserve">KENTHA DEV.(PTY)LTD                              </t>
  </si>
  <si>
    <t xml:space="preserve">EMENDO INC.                                      </t>
  </si>
  <si>
    <t xml:space="preserve">CALGRO M3 DEVELOPERS                              </t>
  </si>
  <si>
    <t>Acting allowances to acting AC 20 &amp; 21</t>
  </si>
  <si>
    <t>INDIRA KOOVERJEE INC</t>
  </si>
  <si>
    <t>118538
118533
118534
118539
118536</t>
  </si>
  <si>
    <t>Councillors</t>
  </si>
  <si>
    <t>Overpayment of councillors</t>
  </si>
  <si>
    <t>Councillors who had their membership terminated were paid contrary to the requirements of the Remuneration of Public Office Bearers Act 20 of 1998</t>
  </si>
  <si>
    <t>Alam Brothers</t>
  </si>
  <si>
    <t xml:space="preserve">RUBIQUANT                                         </t>
  </si>
  <si>
    <t xml:space="preserve">BHR BUSINESS SYSTEMS (PTY)                        </t>
  </si>
  <si>
    <t>REINIER BRONN ARCHITECTS AND ASSOCIATES CC</t>
  </si>
  <si>
    <t>MPS CONSULTING ENGINEERS &amp; TOWN PLANNERS</t>
  </si>
  <si>
    <t>NP SCHOOF</t>
  </si>
  <si>
    <t>ROYAL HASKONIGN DHV</t>
  </si>
  <si>
    <t xml:space="preserve">NP SCHOOF                                         </t>
  </si>
  <si>
    <t>THEBE EXHIBITIONS</t>
  </si>
  <si>
    <t>SA COUNCIL OF SHOPPING CENTRES</t>
  </si>
  <si>
    <t xml:space="preserve">SANDWICH DELI                                     </t>
  </si>
  <si>
    <t xml:space="preserve">THABURE COST CONSULTANTS (PTY) LTD                </t>
  </si>
  <si>
    <t>JIKA TRAINING CC</t>
  </si>
  <si>
    <t>Amkelo’s Electrical</t>
  </si>
  <si>
    <t>12/03/2013</t>
  </si>
  <si>
    <t xml:space="preserve">VUKA TOURS </t>
  </si>
  <si>
    <t>07/05/2012</t>
  </si>
  <si>
    <t>MLM105730</t>
  </si>
  <si>
    <t>Jumanji African</t>
  </si>
  <si>
    <t>Year end</t>
  </si>
  <si>
    <t>+</t>
  </si>
  <si>
    <t>Irregular expenditure - condoned in respect of prior year amounts</t>
  </si>
  <si>
    <t>Plus : Incorporation of Former Naledi Local Municipality</t>
  </si>
  <si>
    <t>TOTAL</t>
  </si>
  <si>
    <t>Grand total</t>
  </si>
  <si>
    <t>Irrigation Equipment Supplies</t>
  </si>
  <si>
    <t>Arpco Kontrakteurs</t>
  </si>
  <si>
    <t>Tshepanong Cleaning &amp; Construction</t>
  </si>
  <si>
    <t>Twilight Funeral Home</t>
  </si>
  <si>
    <t>Vrystaat Landbou Produkte</t>
  </si>
  <si>
    <t xml:space="preserve">Moroka Attorneys </t>
  </si>
  <si>
    <t xml:space="preserve">Sanitech </t>
  </si>
  <si>
    <t>Reamohetse Trading</t>
  </si>
  <si>
    <t>EG Cooper Madjiet</t>
  </si>
  <si>
    <t>Molefi Thoabala Inc</t>
  </si>
  <si>
    <t>Phillip Sanders</t>
  </si>
  <si>
    <t>Interstate Bus Lines</t>
  </si>
  <si>
    <t>Bloem Diere Hospitaal</t>
  </si>
  <si>
    <t xml:space="preserve">RAM Electrical </t>
  </si>
  <si>
    <t>Mthembu &amp; Van Vuuren Inc.</t>
  </si>
  <si>
    <t>Hluvuko Security Solutions</t>
  </si>
  <si>
    <t>Hill , Mchardy &amp; Herbst Inc.</t>
  </si>
  <si>
    <t xml:space="preserve">Rampai Attorneys </t>
  </si>
  <si>
    <t>Moroane`S Trading</t>
  </si>
  <si>
    <t>Elias Namane Trading</t>
  </si>
  <si>
    <t>Mission Point Trading 69</t>
  </si>
  <si>
    <t>ILanga Estate</t>
  </si>
  <si>
    <t>Benson Mofokeng</t>
  </si>
  <si>
    <t>N W Phalatsi</t>
  </si>
  <si>
    <t>Moroka Attorneys</t>
  </si>
  <si>
    <t>Molefi Thoabala</t>
  </si>
  <si>
    <t>Bloemfontein Diere Hospital</t>
  </si>
  <si>
    <t>Lindsay  Saker</t>
  </si>
  <si>
    <t>B3 Leon Civil Works &amp; Construction ( Pty) Ltd</t>
  </si>
  <si>
    <t>Makcon Construction</t>
  </si>
  <si>
    <t>SW Hersteldienste</t>
  </si>
  <si>
    <t>JF Ondernemings &amp; Bakbouers</t>
  </si>
  <si>
    <t>LLG Trust</t>
  </si>
  <si>
    <t xml:space="preserve">Nazo Welding &amp; Garden Services </t>
  </si>
  <si>
    <t xml:space="preserve">ARPCO Kontrakteur </t>
  </si>
  <si>
    <t xml:space="preserve">Malarnie Breakdown </t>
  </si>
  <si>
    <t>Lebea &amp; Associates Attorneys</t>
  </si>
  <si>
    <t>Phatsoane Henney</t>
  </si>
  <si>
    <t xml:space="preserve">KM Central </t>
  </si>
  <si>
    <t>Umvezi Contractors</t>
  </si>
  <si>
    <t xml:space="preserve">Ket Civils </t>
  </si>
  <si>
    <t>BBT Construction</t>
  </si>
  <si>
    <t>Kgotha Construction</t>
  </si>
  <si>
    <t>BIG ROCK CONSTRUCTION &amp; EVENTS MANAGEMENT</t>
  </si>
  <si>
    <t xml:space="preserve">CYTONEX </t>
  </si>
  <si>
    <t xml:space="preserve">SANITECH </t>
  </si>
  <si>
    <t>BFN BRANDWEERKLUB</t>
  </si>
  <si>
    <t>BLACK MOUNTAIN LEISURE &amp; CONFERENCE</t>
  </si>
  <si>
    <t>ADVENTURE LEADERSHIP</t>
  </si>
  <si>
    <t xml:space="preserve">SCREAMING EAGLE </t>
  </si>
  <si>
    <t>NP Schoof</t>
  </si>
  <si>
    <t>AST Africa Trading 410 CC T/A Hi-Way Spares</t>
  </si>
  <si>
    <t>Rally Service Centre</t>
  </si>
  <si>
    <t>Leon Wynand Ehlers</t>
  </si>
  <si>
    <t>Honda Wing Central</t>
  </si>
  <si>
    <t>Amamp</t>
  </si>
  <si>
    <t>Mangaung Issue</t>
  </si>
  <si>
    <t>Mahareng Publishing Pty LTd</t>
  </si>
  <si>
    <t>C P R Maintenance</t>
  </si>
  <si>
    <t>Media 24 - Aucklandpark</t>
  </si>
  <si>
    <t>Media 24 T/A Volksblad Groep</t>
  </si>
  <si>
    <t>Time Media Pty Ltd</t>
  </si>
  <si>
    <t>Phatshoane Henny Inc</t>
  </si>
  <si>
    <t>Dumelang Travel Magazine T/A Dumelang Media</t>
  </si>
  <si>
    <t>Letlaka Communications &amp; Marketing</t>
  </si>
  <si>
    <t>Unibind Systems (FS)</t>
  </si>
  <si>
    <t>Express News Paper</t>
  </si>
  <si>
    <t>TNA Media</t>
  </si>
  <si>
    <t>Datec Trust</t>
  </si>
  <si>
    <t>Trendy Wendy</t>
  </si>
  <si>
    <t>T J Dondolo Welding Works</t>
  </si>
  <si>
    <t>Lillies Sales &amp; Services</t>
  </si>
  <si>
    <t>Contracts C108, C070 and C077</t>
  </si>
  <si>
    <t>R126 000.00 – Per Leaner RPL  R100 800.00 – Per Leaner Finance Officials</t>
  </si>
  <si>
    <t>AG</t>
  </si>
  <si>
    <t>AG Comm 189</t>
  </si>
  <si>
    <t>AG Findings 2013 - Documentation (Tax clearance, MBD forms, etc not attached)</t>
  </si>
  <si>
    <t>26/09/2012</t>
  </si>
  <si>
    <t>31/10/2012</t>
  </si>
  <si>
    <t>29/08/2012</t>
  </si>
  <si>
    <t>25/03/2013</t>
  </si>
  <si>
    <t xml:space="preserve">265841 ; 266370 </t>
  </si>
  <si>
    <t>13/11/2012 ; 13/02/2013</t>
  </si>
  <si>
    <t>21/05/2013</t>
  </si>
  <si>
    <t>12/06/2012</t>
  </si>
  <si>
    <t>20/06/2013</t>
  </si>
  <si>
    <t>17/10/2013</t>
  </si>
  <si>
    <t>02/07/2013</t>
  </si>
  <si>
    <t>04/07/2013</t>
  </si>
  <si>
    <t>15/11/2013</t>
  </si>
  <si>
    <t>18/12/2013</t>
  </si>
  <si>
    <t>25/06/2013</t>
  </si>
  <si>
    <t>Legend :</t>
  </si>
  <si>
    <t>30/01/2013</t>
  </si>
  <si>
    <t>11/06/2013</t>
  </si>
  <si>
    <t>04/04/2013</t>
  </si>
  <si>
    <t>19/12/2012</t>
  </si>
  <si>
    <t>13/03/2012</t>
  </si>
  <si>
    <t>09/10/2012</t>
  </si>
  <si>
    <t>13/02/2013</t>
  </si>
  <si>
    <t>15/05/2013</t>
  </si>
  <si>
    <t>17/04/2013</t>
  </si>
  <si>
    <t>21/09/2012</t>
  </si>
  <si>
    <t>26/02/2013</t>
  </si>
  <si>
    <t>08/08/2012</t>
  </si>
  <si>
    <t>05/12/2012</t>
  </si>
  <si>
    <t>13/11/2012</t>
  </si>
  <si>
    <t>20/12/2012</t>
  </si>
  <si>
    <t>Corporate services</t>
  </si>
  <si>
    <t>Office of the City Manager</t>
  </si>
  <si>
    <t>Office of the Executive Mayor</t>
  </si>
  <si>
    <t>a120780</t>
  </si>
  <si>
    <t>The Blaahs BFN</t>
  </si>
  <si>
    <t>Finance</t>
  </si>
  <si>
    <t>Mnembe Plant hire</t>
  </si>
  <si>
    <t xml:space="preserve"> User Directorate</t>
  </si>
  <si>
    <t>Strategic support</t>
  </si>
  <si>
    <t>Planning</t>
  </si>
  <si>
    <t xml:space="preserve">MORAR INCORPORATED                                 </t>
  </si>
  <si>
    <t>MY FLOW</t>
  </si>
  <si>
    <t>DE WAAL &amp; NORTJE</t>
  </si>
  <si>
    <t>14/05/2014</t>
  </si>
  <si>
    <t>Deviation not in terms of SCM processes as the deviation is not in line with the policy</t>
  </si>
  <si>
    <t>SCM processes not followed</t>
  </si>
  <si>
    <t>Payment made to suppliers not in line with contracted services</t>
  </si>
  <si>
    <t>A\cting allowances of Eds not duly approved by MEC</t>
  </si>
  <si>
    <t>CN Business Furniture</t>
  </si>
  <si>
    <t>Acetofon t/a Nkanyezi / C034 / Deviation</t>
  </si>
  <si>
    <t>Leclovo</t>
  </si>
  <si>
    <t>Animus Transcripts and recodings</t>
  </si>
  <si>
    <t>Gordon Vloere</t>
  </si>
  <si>
    <t>Thlalele General Trading</t>
  </si>
  <si>
    <t>Holtz Ingenieurswerke</t>
  </si>
  <si>
    <t>BA BONTSHE Trading</t>
  </si>
  <si>
    <t>HLWEKISANG GARDEN MAINTENANCE AND CLEANING SERVICE</t>
  </si>
  <si>
    <t>NEPHLEMO CLEANING AND REFUSE COLLECTION</t>
  </si>
  <si>
    <t>Points system</t>
  </si>
  <si>
    <t>CC Chickens</t>
  </si>
  <si>
    <t>Deviation register - 2011/12</t>
  </si>
  <si>
    <t>A total amount of 9,000 pre-paid water meters were purchased during the 2011/2012 financial year.  Only 614 pre-paid water meters were received.  Therefore the amounts paid for the 8,386 water meters is considered to be irregular</t>
  </si>
  <si>
    <t>AG Communication - 2012</t>
  </si>
  <si>
    <t>In the service of the state</t>
  </si>
  <si>
    <t>58374,
62269 &amp; 
64422</t>
  </si>
  <si>
    <t>Ex.167</t>
  </si>
  <si>
    <t>Ex. 277 - Chq 68805</t>
  </si>
  <si>
    <t>Ex. 277 - Chq 262324</t>
  </si>
  <si>
    <t>Ex. 277 - Chq 66486</t>
  </si>
  <si>
    <t>Ex. 277 - Chq 67854</t>
  </si>
  <si>
    <t>Ex. 277 - Chq 68379</t>
  </si>
  <si>
    <t>Ex. 277 - Chq 264533</t>
  </si>
  <si>
    <t>AG Ex. 297</t>
  </si>
  <si>
    <t>AG Ex. 146</t>
  </si>
  <si>
    <t>AG Ex. 275</t>
  </si>
  <si>
    <t>18/07/2010</t>
  </si>
  <si>
    <t>06/08/2010</t>
  </si>
  <si>
    <t>10/08/2010</t>
  </si>
  <si>
    <t>15/09/2010</t>
  </si>
  <si>
    <t>16/09/2010</t>
  </si>
  <si>
    <t>08/10/2010</t>
  </si>
  <si>
    <t>21/10/2010</t>
  </si>
  <si>
    <t>05/10/2010</t>
  </si>
  <si>
    <t>10/03/2011</t>
  </si>
  <si>
    <t>30/03/2011</t>
  </si>
  <si>
    <t>30/06/2011</t>
  </si>
  <si>
    <t>2010/11</t>
  </si>
  <si>
    <t>AG Ex.117</t>
  </si>
  <si>
    <t>AG Ex.122</t>
  </si>
  <si>
    <t>AG Ex.200</t>
  </si>
  <si>
    <t>AG Ex.255</t>
  </si>
  <si>
    <t>AG Ex.266</t>
  </si>
  <si>
    <t>AG Ex.277</t>
  </si>
  <si>
    <t>AG Ex.292</t>
  </si>
  <si>
    <t>AG Ex.294</t>
  </si>
  <si>
    <t>AG Ex.300</t>
  </si>
  <si>
    <t>AG Ex.311</t>
  </si>
  <si>
    <t xml:space="preserve">GP Kwagile </t>
  </si>
  <si>
    <t>Itatsoe</t>
  </si>
  <si>
    <t xml:space="preserve">Golden Mile </t>
  </si>
  <si>
    <t xml:space="preserve">Thina Nathi Trading </t>
  </si>
  <si>
    <t>Nine Seconda Media</t>
  </si>
  <si>
    <t>Kgotso Botjhabela Transport</t>
  </si>
  <si>
    <t>Khiba Transport Trust</t>
  </si>
  <si>
    <t>JPS Coaches</t>
  </si>
  <si>
    <t>Mavuso Tshabalala</t>
  </si>
  <si>
    <t xml:space="preserve">BCX -  Upgrading of Orbit Electronic document management and workflow systems to incorporate SCM unit  (Financial System) </t>
  </si>
  <si>
    <t>C-Squard (Event Management)</t>
  </si>
  <si>
    <t>Makomota Skhokho JV (leakages)</t>
  </si>
  <si>
    <t>Nwanya Trading (Leakages)</t>
  </si>
  <si>
    <t>Imbizo General Trading (Event Management)</t>
  </si>
  <si>
    <t>Bain's Game Lodge (Conference Facilities)</t>
  </si>
  <si>
    <t>C-Squared Consumer Connectedness</t>
  </si>
  <si>
    <t>Botshabelo Sunrise Group</t>
  </si>
  <si>
    <t>Mahube Tumelo</t>
  </si>
  <si>
    <t>Snow Line Trading CC</t>
  </si>
  <si>
    <t>Tsela - tsweu</t>
  </si>
  <si>
    <t>Case HI Bloemfontein - Purchase heavy-duty battery powered forklift in the 3000 kg class</t>
  </si>
  <si>
    <t xml:space="preserve">President Hotel  </t>
  </si>
  <si>
    <t>Celitadia 435 Civils</t>
  </si>
  <si>
    <t>DIOMA Contractors</t>
  </si>
  <si>
    <t>BBT Contractors</t>
  </si>
  <si>
    <t>Mol Pro Consulting</t>
  </si>
  <si>
    <t>ELEGANT LINE TRADING 304CC</t>
  </si>
  <si>
    <t xml:space="preserve">MOTEDE TRADING                                    </t>
  </si>
  <si>
    <t>JOROY 0009 BK OFFICE CREATIONS</t>
  </si>
  <si>
    <t>Asinamali</t>
  </si>
  <si>
    <t>Makhele Construction</t>
  </si>
  <si>
    <t>Dehal Incorporated Att</t>
  </si>
  <si>
    <t>Kgato Project Management</t>
  </si>
  <si>
    <t>Protea Coin Group Pty Ltd</t>
  </si>
  <si>
    <t>TRACQUIP SERVICES (PTY) LTD</t>
  </si>
  <si>
    <t>MKRK CONTRACTORS/QCK LEZMIN 4055</t>
  </si>
  <si>
    <t>LITTLE VENICE TRADING 527 CC          </t>
  </si>
  <si>
    <t>ALTIMAX</t>
  </si>
  <si>
    <t>ARPCO KONTRAKTEURS BK/DRAIN TECH</t>
  </si>
  <si>
    <t>BHR BUSINESS SYSTEMS (PTY)</t>
  </si>
  <si>
    <t>BYTES TECHNOLOGY GROUP</t>
  </si>
  <si>
    <t>DINATLA ADVISORY SERVICES</t>
  </si>
  <si>
    <t>KPMG SERVICES (PROPRIETARY) LTD</t>
  </si>
  <si>
    <t>MNK ACCOUNTING &amp; TAX SERVICES</t>
  </si>
  <si>
    <t>NGWANYA TRADING</t>
  </si>
  <si>
    <t>ORION TELECOM</t>
  </si>
  <si>
    <t xml:space="preserve">MAJODINA and MONNE INC </t>
  </si>
  <si>
    <t>CYTE GENERAL TRADING</t>
  </si>
  <si>
    <t>DEFENSOR SECURITY</t>
  </si>
  <si>
    <t>HOLANG LE RONA GENERAL TRADING</t>
  </si>
  <si>
    <t>Ipopeng Productions</t>
  </si>
  <si>
    <t>Ka Rona Trading 711</t>
  </si>
  <si>
    <t>KPK TRAINING SOLUTIONS</t>
  </si>
  <si>
    <t>LETLAKE TRADING 502</t>
  </si>
  <si>
    <t>LRM Trading</t>
  </si>
  <si>
    <t>Mamohale Trading</t>
  </si>
  <si>
    <t>MOLOI MUSIC CC</t>
  </si>
  <si>
    <t>MOROANE'S TRADING CC</t>
  </si>
  <si>
    <t>Nashua Mobile</t>
  </si>
  <si>
    <t>Nthavince suppliers &amp; Services</t>
  </si>
  <si>
    <t>OMPOLOKILE TRADING CC</t>
  </si>
  <si>
    <t>SEPGUST TRADING CC</t>
  </si>
  <si>
    <t>SUNDAY KIT UNIFORM SUPPLIES</t>
  </si>
  <si>
    <t>TMT JABULANI MEDIA &amp; COMMUNICATION</t>
  </si>
  <si>
    <t>Toro Tsa Ka Trading</t>
  </si>
  <si>
    <t>HALEVY HERITAGE HOTEL</t>
  </si>
  <si>
    <t>LILLIES SALES &amp; SERVICES</t>
  </si>
  <si>
    <t>MODULA-QHOWA PLANT NURSERY</t>
  </si>
  <si>
    <t>Kealeboha</t>
  </si>
  <si>
    <t>Datacentrix (Pty) Ltd</t>
  </si>
  <si>
    <t>Turfag Products (Pty) Ltd</t>
  </si>
  <si>
    <t>Lohan Civil (Pty) Ltd</t>
  </si>
  <si>
    <t>The Dryden Combustion Co. (Pty) Ltd</t>
  </si>
  <si>
    <t>Wascon Siviel</t>
  </si>
  <si>
    <t>QCK Lezmin 4045 CC / Kgotha Con</t>
  </si>
  <si>
    <t>Straight Lines Pipe Survey Services</t>
  </si>
  <si>
    <t>Roadmac Surfacing</t>
  </si>
  <si>
    <t>Thusand Zuko Joint Venture</t>
  </si>
  <si>
    <t>Zoi Fall Protection</t>
  </si>
  <si>
    <t>Systems (Pty) Ltd</t>
  </si>
  <si>
    <t>Rasheeq Contractors</t>
  </si>
  <si>
    <t>Kealehoha Logistics &amp; Projects</t>
  </si>
  <si>
    <t>Pronto It Solutions (Pty) Ltd</t>
  </si>
  <si>
    <t>Rahlao Textile &amp; Designers Enterprise</t>
  </si>
  <si>
    <t>Lendi Catering &amp; Cleaning Services</t>
  </si>
  <si>
    <t>DIR00100242969</t>
  </si>
  <si>
    <t>Iceburg Trading</t>
  </si>
  <si>
    <t>TE Pejane</t>
  </si>
  <si>
    <t>KA Rona Trading 536</t>
  </si>
  <si>
    <t>Mabuthile TA</t>
  </si>
  <si>
    <t>Senthathi Trading</t>
  </si>
  <si>
    <t>Seventh Avenue Trading 560</t>
  </si>
  <si>
    <t>Slow Line Trading 582</t>
  </si>
  <si>
    <t>F M Ncamane Enterprise</t>
  </si>
  <si>
    <t>Katleho Projects</t>
  </si>
  <si>
    <t>Equipnet</t>
  </si>
  <si>
    <t>Emergency Vehicle Maintenance (Pty) Ltd</t>
  </si>
  <si>
    <t>CPS</t>
  </si>
  <si>
    <t>Wear-Tek (Pty) Ltd</t>
  </si>
  <si>
    <t>Barlows Equipment Co (Bloemfontein)</t>
  </si>
  <si>
    <t>Komatsu Southern Africa (Pty) Ltd</t>
  </si>
  <si>
    <t>Lithotech Sales Bloemfontein</t>
  </si>
  <si>
    <t>TBM Communications</t>
  </si>
  <si>
    <t>Gous Vertue &amp; Associates Inc</t>
  </si>
  <si>
    <t>Admenu Promotions</t>
  </si>
  <si>
    <t>Kagisho Management and HR Consulting</t>
  </si>
  <si>
    <t>Sean Moodley &amp; Associates</t>
  </si>
  <si>
    <t>Wits University</t>
  </si>
  <si>
    <t>Sysman Public Safety Systems</t>
  </si>
  <si>
    <t>Pulamadiboho Business Enterprise</t>
  </si>
  <si>
    <t>Ad n Move CC</t>
  </si>
  <si>
    <t>Double Ring Trading 356 (Pty) Ltd</t>
  </si>
  <si>
    <t>Raleoa Trading</t>
  </si>
  <si>
    <t>Devils Fork Factory</t>
  </si>
  <si>
    <t>Tau Ya Mariri - T0603d/e</t>
  </si>
  <si>
    <t>Palace Consulting Engineers (Pty) Ltd</t>
  </si>
  <si>
    <t>Tau Ya Mariri</t>
  </si>
  <si>
    <t>Vista Park Developers</t>
  </si>
  <si>
    <t>Sitech</t>
  </si>
  <si>
    <t>TA Mabuthile</t>
  </si>
  <si>
    <t>Iceburg Trading 542</t>
  </si>
  <si>
    <t>Umsobomvu Youth Fund</t>
  </si>
  <si>
    <t>Marogoa Hire</t>
  </si>
  <si>
    <t>Edu Ads Exclusive Advertising</t>
  </si>
  <si>
    <t>Aquilla Art Agency</t>
  </si>
  <si>
    <t>Zonke Technologies (Pty) Ltd</t>
  </si>
  <si>
    <t>New Edition Valves &amp; Pipes</t>
  </si>
  <si>
    <t>Café Net Computers</t>
  </si>
  <si>
    <t>I&amp;M Relebohile Trading</t>
  </si>
  <si>
    <t>Mandilakhe</t>
  </si>
  <si>
    <t>Motsitsi's Construction</t>
  </si>
  <si>
    <t>Wits Business School</t>
  </si>
  <si>
    <t>Virago Consulting CC</t>
  </si>
  <si>
    <t>VK Makotoko</t>
  </si>
  <si>
    <t>LD Molotsi</t>
  </si>
  <si>
    <t>SG Magodomgo</t>
  </si>
  <si>
    <t>Powerbike</t>
  </si>
  <si>
    <t>Maalu Solutions</t>
  </si>
  <si>
    <t>BFN Bearing Works</t>
  </si>
  <si>
    <t>Ice burg</t>
  </si>
  <si>
    <t>Matlejoane Staffing Services</t>
  </si>
  <si>
    <t>Khayalitsha Catering</t>
  </si>
  <si>
    <t>Mustek Free State</t>
  </si>
  <si>
    <t>Ka Rona 707</t>
  </si>
  <si>
    <t>Hux IT Consortium (Pty) Ltd</t>
  </si>
  <si>
    <t>Claud 99 Trading CC</t>
  </si>
  <si>
    <t>Incredible Connection</t>
  </si>
  <si>
    <t>Ernest Mabizela</t>
  </si>
  <si>
    <t>JWS Hoffmann</t>
  </si>
  <si>
    <t>Naledi E Khantshitse Caterers CC</t>
  </si>
  <si>
    <t>Rowco 155 Trading</t>
  </si>
  <si>
    <t>Ral Events</t>
  </si>
  <si>
    <t>Reananetse CC</t>
  </si>
  <si>
    <t>WK Construction</t>
  </si>
  <si>
    <t>Dela Casa Trading 581 CC</t>
  </si>
  <si>
    <t>Ncamane Enterprise</t>
  </si>
  <si>
    <t>Sonaqua Events and Promotions</t>
  </si>
  <si>
    <t>MNK Accounting</t>
  </si>
  <si>
    <t>El-Kom Rotomola Communication</t>
  </si>
  <si>
    <t>Central Nissan</t>
  </si>
  <si>
    <t>Batho Housing Project</t>
  </si>
  <si>
    <t>Ka Rona Trading</t>
  </si>
  <si>
    <t>Dehal</t>
  </si>
  <si>
    <t>Cascade Sales</t>
  </si>
  <si>
    <t>Itengu Research and Risk Management</t>
  </si>
  <si>
    <t>Lazertech</t>
  </si>
  <si>
    <t>2010 &amp; Prior</t>
  </si>
  <si>
    <t>2010 and Prior</t>
  </si>
  <si>
    <t>Summary</t>
  </si>
  <si>
    <t>supporting documents cannot be found</t>
  </si>
  <si>
    <t>Additional information was provided, therefore needs to be removed from the irregular expenditure list</t>
  </si>
  <si>
    <t>Payment approved by</t>
  </si>
  <si>
    <t>Adv. T Mea</t>
  </si>
  <si>
    <t>Bennet Comakae</t>
  </si>
  <si>
    <t>Adv. J. Phaladi</t>
  </si>
  <si>
    <t>J.T Mpeli</t>
  </si>
  <si>
    <t>NO SIGNATORY</t>
  </si>
  <si>
    <t>Motete Mothere</t>
  </si>
  <si>
    <t>KNL Makhanya</t>
  </si>
  <si>
    <t>E. Mohlahlo</t>
  </si>
  <si>
    <t>Sello More</t>
  </si>
  <si>
    <t>JP Van der Merwe</t>
  </si>
  <si>
    <t>G. Mohlakoana</t>
  </si>
  <si>
    <t>KH Kabagambe</t>
  </si>
  <si>
    <t>EN Tyu</t>
  </si>
  <si>
    <t>M.Khunong</t>
  </si>
  <si>
    <t>Corporate</t>
  </si>
  <si>
    <t>Hunam Settlements</t>
  </si>
  <si>
    <t>WH Boshoff</t>
  </si>
  <si>
    <t>Infrastructure</t>
  </si>
  <si>
    <t>MS Tsomela</t>
  </si>
  <si>
    <t>E. Radebe</t>
  </si>
  <si>
    <t>Social Services</t>
  </si>
  <si>
    <t>A. Goliath</t>
  </si>
  <si>
    <t>Human Settlements</t>
  </si>
  <si>
    <t>MM Mokoena</t>
  </si>
  <si>
    <t>M. Mokoena</t>
  </si>
  <si>
    <t>TMM Mochochoko</t>
  </si>
  <si>
    <t>SJ Msibi</t>
  </si>
  <si>
    <t>No competitive bidding process was followed</t>
  </si>
  <si>
    <t>Deviation from competitive bidding was not accepted by the Auditors due to poor planning</t>
  </si>
  <si>
    <t>Q AQ</t>
  </si>
  <si>
    <t>2010 and prior</t>
  </si>
  <si>
    <t>06/12/2017</t>
  </si>
  <si>
    <t>Nosa Pty (Ltd)</t>
  </si>
  <si>
    <t>Deviation not disclosed on quaterly deviation register</t>
  </si>
  <si>
    <t>Steers</t>
  </si>
  <si>
    <t>21/12/2017</t>
  </si>
  <si>
    <t>M-Tubed Enterprise (Pty) Ltd</t>
  </si>
  <si>
    <t>NMN Ntuli</t>
  </si>
  <si>
    <t>No Contract</t>
  </si>
  <si>
    <t>ESET</t>
  </si>
  <si>
    <t>DSR Nkaiseng</t>
  </si>
  <si>
    <t>14/06/2018</t>
  </si>
  <si>
    <t>29/06/2018</t>
  </si>
  <si>
    <t>M.A Mofisa</t>
  </si>
  <si>
    <t xml:space="preserve">Emergency </t>
  </si>
  <si>
    <t>JM Van Der Westhuizen</t>
  </si>
  <si>
    <t>Working on fire (Pty) Ltd</t>
  </si>
  <si>
    <t>Overpayment of Councillor's Salaries</t>
  </si>
  <si>
    <t>Yard Equipment and tools rentals</t>
  </si>
  <si>
    <t>13/04/2018</t>
  </si>
  <si>
    <t>20/03/2018</t>
  </si>
  <si>
    <t>ADV. MJM Phaladi</t>
  </si>
  <si>
    <t>Expenditure items identified were that of supply chain process  that was not followed - detected 2017</t>
  </si>
  <si>
    <t>AC 180</t>
  </si>
  <si>
    <t>AC 81</t>
  </si>
  <si>
    <t>AC 149</t>
  </si>
  <si>
    <t>AC 81 &amp; AC 212</t>
  </si>
  <si>
    <t>AC 99</t>
  </si>
  <si>
    <t>AC 130</t>
  </si>
  <si>
    <t>AC 66(130541 &amp; 130756)</t>
  </si>
  <si>
    <t>June 201819</t>
  </si>
  <si>
    <t xml:space="preserve">WORKING ON FIRE (PTY)LTD                          </t>
  </si>
  <si>
    <t xml:space="preserve">QUIAL MEDIA PTY LTD                               </t>
  </si>
  <si>
    <t>Waste and Fleet</t>
  </si>
  <si>
    <t>Motete Mothethe</t>
  </si>
  <si>
    <t>Tankiso Mea</t>
  </si>
  <si>
    <t>OCM</t>
  </si>
  <si>
    <t>19/09/2018</t>
  </si>
  <si>
    <t>26/09/2018</t>
  </si>
  <si>
    <t>13/09/2018</t>
  </si>
  <si>
    <t>12/09/2018</t>
  </si>
  <si>
    <t>09/10/2018</t>
  </si>
  <si>
    <t>15/08/2018</t>
  </si>
  <si>
    <t>30/07/2018</t>
  </si>
  <si>
    <t xml:space="preserve">CLARON STATIONERS CC                              </t>
  </si>
  <si>
    <t xml:space="preserve">MERANZI TRADING                                   </t>
  </si>
  <si>
    <t xml:space="preserve">IMVELO SAFARI AND GAME BREEDERS (PTY)LTD          </t>
  </si>
  <si>
    <t>02/12/2018</t>
  </si>
  <si>
    <t>OEM</t>
  </si>
  <si>
    <t>TS Mokoena</t>
  </si>
  <si>
    <t xml:space="preserve">MOHALE'S TAXI SERVICES T-A MS MOHALE              </t>
  </si>
  <si>
    <t>18/12/2018</t>
  </si>
  <si>
    <t>14/02/2019</t>
  </si>
  <si>
    <t>08/01/2019</t>
  </si>
  <si>
    <t>18/01/2019</t>
  </si>
  <si>
    <t>22/10/2018</t>
  </si>
  <si>
    <t xml:space="preserve">PRESIDENT HOTEL                                   </t>
  </si>
  <si>
    <t>Three quotes / No Contract</t>
  </si>
  <si>
    <t>15/03/2019</t>
  </si>
  <si>
    <t>BS Mthembu</t>
  </si>
  <si>
    <t xml:space="preserve">BIG TWINS GENERAL TRADING                         </t>
  </si>
  <si>
    <t>Contract Expired</t>
  </si>
  <si>
    <t xml:space="preserve">KATHABO TRADING T/A KATHABO MEDIA                 </t>
  </si>
  <si>
    <t>C. Naidoo</t>
  </si>
  <si>
    <t xml:space="preserve">MOTAUNG ATTORNEYS                                 </t>
  </si>
  <si>
    <t>22/03/2019</t>
  </si>
  <si>
    <t>30 June 2018/19</t>
  </si>
  <si>
    <r>
      <t xml:space="preserve">Refer to </t>
    </r>
    <r>
      <rPr>
        <b/>
        <sz val="10"/>
        <color rgb="FFFF0000"/>
        <rFont val="Arial"/>
        <family val="2"/>
      </rPr>
      <t>C.5.9.2</t>
    </r>
    <r>
      <rPr>
        <sz val="10"/>
        <rFont val="Arial"/>
        <family val="2"/>
      </rPr>
      <t xml:space="preserve"> for Irregular expenditure register of the 2018/19</t>
    </r>
  </si>
  <si>
    <r>
      <t>Refer to</t>
    </r>
    <r>
      <rPr>
        <sz val="10"/>
        <color rgb="FFFF0000"/>
        <rFont val="Arial"/>
        <family val="2"/>
      </rPr>
      <t xml:space="preserve"> </t>
    </r>
    <r>
      <rPr>
        <b/>
        <sz val="10"/>
        <color rgb="FFFF0000"/>
        <rFont val="Arial"/>
        <family val="2"/>
      </rPr>
      <t>C.5.9.3</t>
    </r>
    <r>
      <rPr>
        <sz val="10"/>
        <rFont val="Arial"/>
        <family val="2"/>
      </rPr>
      <t xml:space="preserve"> for the disclosure prepared for preparation of the 2018/19 AFS.</t>
    </r>
  </si>
  <si>
    <r>
      <t>The total irregular expenditure incurred for 2018/19 financial year amouts to</t>
    </r>
    <r>
      <rPr>
        <sz val="10"/>
        <color rgb="FFFF0000"/>
        <rFont val="Arial"/>
        <family val="2"/>
      </rPr>
      <t xml:space="preserve"> R11,550,065.95</t>
    </r>
  </si>
  <si>
    <t>Court Order, no amount of VAT was quoted</t>
  </si>
  <si>
    <t>Court Order</t>
  </si>
  <si>
    <t>Shitolo Waste Management Services</t>
  </si>
  <si>
    <t>Down Touch Investment</t>
  </si>
  <si>
    <t>Ithuteng Consulting was paid through Motaung Attorneys, no VAT was quoted on court order</t>
  </si>
  <si>
    <t xml:space="preserve">CONTR: SEWERAGE SERVICES                </t>
  </si>
  <si>
    <t>7507228541021PPDZZ11</t>
  </si>
  <si>
    <t>Ithuteng Consulting</t>
  </si>
  <si>
    <t>Kathabo Group</t>
  </si>
  <si>
    <t>Comments</t>
  </si>
  <si>
    <t>VAT</t>
  </si>
  <si>
    <t>Amount VAT EXclusive</t>
  </si>
  <si>
    <t>Amount VAT inclusive</t>
  </si>
  <si>
    <t>Cheque no</t>
  </si>
  <si>
    <t>Description</t>
  </si>
  <si>
    <t>Vote number</t>
  </si>
  <si>
    <t>Service Provider</t>
  </si>
  <si>
    <t>Irregular expenditure on Emergency VIP Vacuuming services</t>
  </si>
  <si>
    <t>Court order</t>
  </si>
  <si>
    <t>SANTA FE</t>
  </si>
  <si>
    <t>MASUTSA DIA RATWA TRADING</t>
  </si>
  <si>
    <t>18/07/2019</t>
  </si>
  <si>
    <t>C. Lamprecht</t>
  </si>
  <si>
    <t>2.10.7</t>
  </si>
  <si>
    <t>D. Jonas</t>
  </si>
  <si>
    <t>Client:</t>
  </si>
  <si>
    <t xml:space="preserve">Mangaung  Metro Municipality </t>
  </si>
  <si>
    <t>30 June 2019</t>
  </si>
  <si>
    <t>Councillors remunarations</t>
  </si>
  <si>
    <t>Procedures Performed:</t>
  </si>
  <si>
    <t>&gt; Compared the councillors remunaration paid as per the payday reports to the Gazzetted amount using Gazette No. 42134  of the 21st of December 2018.</t>
  </si>
  <si>
    <t>&gt; Followed up material differences.</t>
  </si>
  <si>
    <t>Travelling allowance</t>
  </si>
  <si>
    <t>Councillors allowances - as per the Gazette</t>
  </si>
  <si>
    <t>Payday</t>
  </si>
  <si>
    <t>Difference</t>
  </si>
  <si>
    <t>Tickmark</t>
  </si>
  <si>
    <t>Cellphone allowance as per the Gazette</t>
  </si>
  <si>
    <t>Total paid as per payday</t>
  </si>
  <si>
    <t>AMOUNT PER THE DISCLOSURE</t>
  </si>
  <si>
    <t xml:space="preserve"> as per Gazette - 25% of TRP</t>
  </si>
  <si>
    <t>Earnings</t>
  </si>
  <si>
    <t>Company contributions</t>
  </si>
  <si>
    <t>Total remunaraction paid</t>
  </si>
  <si>
    <t>Cellphone allowance</t>
  </si>
  <si>
    <t>Mobile data cards</t>
  </si>
  <si>
    <t>Total allowance p.a</t>
  </si>
  <si>
    <t>Executive Mayor - Mlameli</t>
  </si>
  <si>
    <t>Deputy Executive Mayor</t>
  </si>
  <si>
    <t>Speaker</t>
  </si>
  <si>
    <t>Chief Whip</t>
  </si>
  <si>
    <t>Mayoral Committee</t>
  </si>
  <si>
    <t>Chairperson of Section 79 Committee</t>
  </si>
  <si>
    <t>Part-Time Councillors</t>
  </si>
  <si>
    <t>ALLOWABLE LIMITS AS PER GAZETTEE</t>
  </si>
  <si>
    <t>Councillor catagory</t>
  </si>
  <si>
    <t>CTC p.a for 1 councillor as per Gazette</t>
  </si>
  <si>
    <t>Cellphone allowance p.a for 1 councillor as per Gazette</t>
  </si>
  <si>
    <t>Total remunaration for 1 councillor as per Gazette</t>
  </si>
  <si>
    <t>Allowable max travel allowance for 1 coucillor as per Gazette</t>
  </si>
  <si>
    <t>CELLPHONE ALLOWANCES</t>
  </si>
  <si>
    <t>Cellphone allowance per month</t>
  </si>
  <si>
    <t>Mobile data per month</t>
  </si>
  <si>
    <t>Total allowance per month</t>
  </si>
  <si>
    <t>Executive Mayor</t>
  </si>
  <si>
    <t>Chairperson of Section 79 Committee - Full-time</t>
  </si>
  <si>
    <t>The Above government Gozette was introduced on the 8th of Dec 2018 but applicable from 01 July 2018 all the councillors employed from that date were backpaid in January 2019 as a result of this government gazette.</t>
  </si>
  <si>
    <t>ALLOWABLE LIMITS AS PER GAZETTEE: BREAKDOWN OF GROSS EARNINGS</t>
  </si>
  <si>
    <t>TOTAL ALLOWABLE MONTHLY REMUNERATION PACKAGE PER COUNCILLOR</t>
  </si>
  <si>
    <t>ALLOWABLE MONTHLY TRAVELLING ALLOWANCE PER COUNCILLOR</t>
  </si>
  <si>
    <t>Additional notes:</t>
  </si>
  <si>
    <t>A Councillor's allowance(net remuneration) paid to him or her at the end of each month is net of the gross earnings after the benefits (exluding cellphone allowance, computed as follows:</t>
  </si>
  <si>
    <t>Gross earnings (CTC )</t>
  </si>
  <si>
    <t>xxxx</t>
  </si>
  <si>
    <t xml:space="preserve">less housing allowance </t>
  </si>
  <si>
    <t>(xxx)</t>
  </si>
  <si>
    <t>Less travelling allowance</t>
  </si>
  <si>
    <t>Less medical aid contributions</t>
  </si>
  <si>
    <t>Less Pension fund contributions</t>
  </si>
  <si>
    <t>Councillor allowance paid</t>
  </si>
  <si>
    <t>INVESTIGATION OF THE DIFFERENCES REFLECTED ABOVE: SUMMARY OF MATERIAL DIFFERENCES</t>
  </si>
  <si>
    <t>TOP 4 COUNCILLORS</t>
  </si>
  <si>
    <t>GROSS EARNINGS: DEPUTY MAYOR</t>
  </si>
  <si>
    <t>EMP_CODE</t>
  </si>
  <si>
    <t>EMPLOYEE</t>
  </si>
  <si>
    <t>GAZETTE</t>
  </si>
  <si>
    <t>PAYDAY</t>
  </si>
  <si>
    <t>DIFFERENCE</t>
  </si>
  <si>
    <t>LEGENDS</t>
  </si>
  <si>
    <t>087049</t>
  </si>
  <si>
    <t>MR L A MASOETSA</t>
  </si>
  <si>
    <t>Detailed difference</t>
  </si>
  <si>
    <t>BACK-PAY BY PAYROLL</t>
  </si>
  <si>
    <t>DIFFERENCE IN BACKPAY</t>
  </si>
  <si>
    <t>Gross earnings - July 2018 to December 2018 (inc cell)</t>
  </si>
  <si>
    <t>Gross earnings - January 2019</t>
  </si>
  <si>
    <t>Gross earnings - February 2019</t>
  </si>
  <si>
    <t>Gross earnings in March 2019</t>
  </si>
  <si>
    <t>Gross earnings - April 2019 to June 2019</t>
  </si>
  <si>
    <t>Total overpayment</t>
  </si>
  <si>
    <t>GROSS EARNINGS: CHIEF WHIP</t>
  </si>
  <si>
    <t>087447</t>
  </si>
  <si>
    <t>MR Z E MANGCOTYWA</t>
  </si>
  <si>
    <t>MAYORAL COMMITTEE</t>
  </si>
  <si>
    <t>GROSS EARNINGS: PONGOLO</t>
  </si>
  <si>
    <t>028370</t>
  </si>
  <si>
    <t>MR X D PONGOLO</t>
  </si>
  <si>
    <t>Gross earnings - February 2019 to June 2019</t>
  </si>
  <si>
    <t>GROSS EARNINGS: THIPENYANE</t>
  </si>
  <si>
    <t>087434</t>
  </si>
  <si>
    <t>MS G THIPENYANE</t>
  </si>
  <si>
    <t>Gross earnings: April 2019 to June 2019</t>
  </si>
  <si>
    <t>CHAIRPERSON OF SECTION 79 COMMITTEE</t>
  </si>
  <si>
    <t>GROSS EARNINGS: SHOUNYANA</t>
  </si>
  <si>
    <t>082565</t>
  </si>
  <si>
    <t>MS M M SHOUNYANA</t>
  </si>
  <si>
    <t>GROSS EARNINGS: NKOE</t>
  </si>
  <si>
    <t>087476</t>
  </si>
  <si>
    <t>MR M J NKOE</t>
  </si>
  <si>
    <t>GROSS EARNINGS: RATSIU</t>
  </si>
  <si>
    <t>084961</t>
  </si>
  <si>
    <t>MS N A RATSIU</t>
  </si>
  <si>
    <t>PART-TIME COUNCILLORS</t>
  </si>
  <si>
    <t>GROSS EARNINGS: MONONYANE</t>
  </si>
  <si>
    <t>002406</t>
  </si>
  <si>
    <t>MR M B MONONYANE</t>
  </si>
  <si>
    <t>GROSS EARNINGS: VAN DER MERWE</t>
  </si>
  <si>
    <t>010854</t>
  </si>
  <si>
    <t>MR R VAN DER MERWE</t>
  </si>
  <si>
    <t>GROSS EARNINGS: PETERSEN</t>
  </si>
  <si>
    <t>028338</t>
  </si>
  <si>
    <t>MS J E PETERSEN</t>
  </si>
  <si>
    <t>GROSS EARNINGS: LITABE</t>
  </si>
  <si>
    <t>030850</t>
  </si>
  <si>
    <t>MR T K LITABE</t>
  </si>
  <si>
    <t>GROSS EARNINGS: TERBLANCHE</t>
  </si>
  <si>
    <t xml:space="preserve">031024 </t>
  </si>
  <si>
    <t>MR A P TERBLANCHE</t>
  </si>
  <si>
    <t>GROSS EARNINGS: DENNIS</t>
  </si>
  <si>
    <t>031040</t>
  </si>
  <si>
    <t>MS M E DENNIS</t>
  </si>
  <si>
    <t>GROSS EARNINGS: SNYMAN-VAN DEVENTER</t>
  </si>
  <si>
    <t>031354</t>
  </si>
  <si>
    <t>MS E SNYMAN-VAN DEVENTER</t>
  </si>
  <si>
    <t>GROSS EARNINGS: DYOSIBA</t>
  </si>
  <si>
    <t>034335</t>
  </si>
  <si>
    <t>MR S DYOSIBA</t>
  </si>
  <si>
    <t>GROSS EARNINGS: SEKAKANYO</t>
  </si>
  <si>
    <t>051305</t>
  </si>
  <si>
    <t>MR D M SEKAKANYO</t>
  </si>
  <si>
    <t>GROSS EARNINGS: MPAKATHE</t>
  </si>
  <si>
    <t>053808</t>
  </si>
  <si>
    <t>MR T S MPAKATHE</t>
  </si>
  <si>
    <t>GROSS EARNINGS: BOTES</t>
  </si>
  <si>
    <t>054658</t>
  </si>
  <si>
    <t>MR F R BOTES</t>
  </si>
  <si>
    <t>GROSS EARNINGS: JC PRETORIUS</t>
  </si>
  <si>
    <t>056274</t>
  </si>
  <si>
    <t>MR J C PRETORIUS</t>
  </si>
  <si>
    <t>GROSS EARNINGS: QWEMA</t>
  </si>
  <si>
    <t>059569</t>
  </si>
  <si>
    <t>MS M B QWENA</t>
  </si>
  <si>
    <t>GROSS EARNINGS: MORURI</t>
  </si>
  <si>
    <t>084411</t>
  </si>
  <si>
    <t>MR M M MORURI</t>
  </si>
  <si>
    <t>GROSS EARNINGS: NAILE</t>
  </si>
  <si>
    <t>084712</t>
  </si>
  <si>
    <t>MR T J NAILE</t>
  </si>
  <si>
    <t>GROSS EARNINGS: MOFOKENG</t>
  </si>
  <si>
    <t>087230</t>
  </si>
  <si>
    <t>MR M J MOFOKENG</t>
  </si>
  <si>
    <t>GROSS EARNINGS: MOTHUPI</t>
  </si>
  <si>
    <t>092694</t>
  </si>
  <si>
    <t>MR M L MOTHUPI</t>
  </si>
  <si>
    <t>GROSS EARNINGS: SELEBELI</t>
  </si>
  <si>
    <t>095086</t>
  </si>
  <si>
    <t>MR M G SELEBELI</t>
  </si>
  <si>
    <t>Gross earnings - July 2018  (inc cell)</t>
  </si>
  <si>
    <t>Gross earnings - August 2018 (inc cell)</t>
  </si>
  <si>
    <t>Gross earnings - September (inc cell)</t>
  </si>
  <si>
    <t>Gross earnings - October (inc cell)</t>
  </si>
  <si>
    <t>Gross earnings - November to December (inc cell)</t>
  </si>
  <si>
    <t>TOTALS ( JULY TO DECEMBER)</t>
  </si>
  <si>
    <t>GROSS EARNINGS: RAMAINOANE</t>
  </si>
  <si>
    <t>095316</t>
  </si>
  <si>
    <t>MR T D RAMAINOANE</t>
  </si>
  <si>
    <t>Gross earnings - February 2019 to April 2019</t>
  </si>
  <si>
    <t>Gross earnings: May 2019 to June 2019</t>
  </si>
  <si>
    <t>GROSS EARNINGS: RANTAI</t>
  </si>
  <si>
    <t>116091</t>
  </si>
  <si>
    <t>MS J H RANTAI</t>
  </si>
  <si>
    <t>GROSS EARNINGS: MARAIS</t>
  </si>
  <si>
    <t>116389</t>
  </si>
  <si>
    <t>MRS P MARAIS</t>
  </si>
  <si>
    <t>GROSS EARNINGS: RAMPAI</t>
  </si>
  <si>
    <t>116473</t>
  </si>
  <si>
    <t>MR C F RAMPAI</t>
  </si>
  <si>
    <t>GROSS EARNINGS: MVALA-MAJOLA</t>
  </si>
  <si>
    <t>116512</t>
  </si>
  <si>
    <t>MRS D S MVALA-MAJOLA</t>
  </si>
  <si>
    <t>GROSS EARNINGS: RASOEU</t>
  </si>
  <si>
    <t>116554</t>
  </si>
  <si>
    <t>MR L E RASOEU</t>
  </si>
  <si>
    <t>GROSS EARNINGS: KGANAKGA</t>
  </si>
  <si>
    <t>138066</t>
  </si>
  <si>
    <t>ME N KGANAKGA</t>
  </si>
  <si>
    <t>Gross earnings - February 2019 to March 2019</t>
  </si>
  <si>
    <t>Gross earnings in April 2019</t>
  </si>
  <si>
    <t>ALLOWABLE GROSS EARNINGS AS PER THE GAZETTE FOR THE NEW COUNCILLORS WHO WERE APPOINTED IN APRIL 2019 AND MAY 2019 RESPECTIVELY</t>
  </si>
  <si>
    <t>MR E M MOKHOANATSE</t>
  </si>
  <si>
    <t>Total Working days in  month</t>
  </si>
  <si>
    <t xml:space="preserve">From </t>
  </si>
  <si>
    <t>To</t>
  </si>
  <si>
    <t>Days in a month</t>
  </si>
  <si>
    <t>Holidays</t>
  </si>
  <si>
    <t>Weekends</t>
  </si>
  <si>
    <t>Days</t>
  </si>
  <si>
    <t>Total days</t>
  </si>
  <si>
    <t>Monthly Earnings</t>
  </si>
  <si>
    <t>Car Allowance</t>
  </si>
  <si>
    <t>Gazette</t>
  </si>
  <si>
    <t>MR M A P DE BRUYN</t>
  </si>
  <si>
    <t>COUNCILLORS OVERPAYMENT LIST</t>
  </si>
  <si>
    <t>NO.</t>
  </si>
  <si>
    <t>PAY NUMBER</t>
  </si>
  <si>
    <t>EMPLOYEE NAMES</t>
  </si>
  <si>
    <t xml:space="preserve">AMOUNT TO BE RECOVERED </t>
  </si>
  <si>
    <t>031024</t>
  </si>
  <si>
    <t>117554</t>
  </si>
  <si>
    <t>TOTAL OVERPAYMENTS</t>
  </si>
  <si>
    <t>Irregular Amounts</t>
  </si>
  <si>
    <t xml:space="preserve">Payee Name                                        </t>
  </si>
  <si>
    <t xml:space="preserve">PHIRIPHIRI SECURITY SERVICES                      </t>
  </si>
  <si>
    <t xml:space="preserve">RAMOTHELLO RAYNARD &amp; TSOTETSI INC                 </t>
  </si>
  <si>
    <t>SA Tiger Security Services</t>
  </si>
  <si>
    <t xml:space="preserve">MAFOKO SECURITY PATROLS                           </t>
  </si>
  <si>
    <t xml:space="preserve">J.C.C.A SECURITY CLEANING SERVICES CC             </t>
  </si>
  <si>
    <t>Grand TOTAL</t>
  </si>
  <si>
    <t xml:space="preserve">IPHI IMBEKO TRADING                               </t>
  </si>
  <si>
    <t xml:space="preserve">H2O TECHNOLOGIES                                  </t>
  </si>
  <si>
    <t xml:space="preserve">IRRIGATION EQUIPMENT SUPPLIES                     </t>
  </si>
  <si>
    <t>Kehelelwe Construction</t>
  </si>
  <si>
    <t>Nthabby Trading</t>
  </si>
  <si>
    <t>Lefcon Trading</t>
  </si>
  <si>
    <t>Lehwetla Construction &amp; General Trading</t>
  </si>
  <si>
    <t>Mamello Trading 763</t>
  </si>
  <si>
    <t xml:space="preserve">LEANO SEAMLESS SOLUTIONS                          </t>
  </si>
  <si>
    <t>Mapitsi/Reletabo JV</t>
  </si>
  <si>
    <t xml:space="preserve">KB-VO TRADING &amp; PROJECTS                          </t>
  </si>
  <si>
    <t xml:space="preserve">SEEKOEI AND THABANG CONSTRUCTION                  </t>
  </si>
  <si>
    <t>Mamotse Catering</t>
  </si>
  <si>
    <t>Mampho Matshaba contractors</t>
  </si>
  <si>
    <t xml:space="preserve">QONGQO TG TRADING CC                              </t>
  </si>
  <si>
    <t xml:space="preserve">MATHABI MAITENANCE                                </t>
  </si>
  <si>
    <t>Masai Tree Feiling</t>
  </si>
  <si>
    <t>Johsson Boiler Tubes Maintenance</t>
  </si>
  <si>
    <t>Kgomo Ya Maphura</t>
  </si>
  <si>
    <t xml:space="preserve">AMAHOPEFULL CIVIL CONTRACTORS                     </t>
  </si>
  <si>
    <t xml:space="preserve">RE NAHANNENG TRADING                              </t>
  </si>
  <si>
    <t>R.L TRANSPORT LOGISTICS AND EVENTS MANAGEMENT (PTY</t>
  </si>
  <si>
    <t xml:space="preserve">ICEBURG TRADING 579                               </t>
  </si>
  <si>
    <t xml:space="preserve">CALANDRA TRADING 621                              </t>
  </si>
  <si>
    <t xml:space="preserve">TAD CONSULTANCY &amp; SERVICES                        </t>
  </si>
  <si>
    <t xml:space="preserve">THALESO GENERAL CONSTRUCTION &amp; TRADING CC         </t>
  </si>
  <si>
    <t xml:space="preserve">THEMOT GENERAL TRADING PTY LTD                    </t>
  </si>
  <si>
    <t xml:space="preserve">THEPA TRADING 724                                 </t>
  </si>
  <si>
    <t xml:space="preserve">TSOGANE DELIVERY SERVICES                         </t>
  </si>
  <si>
    <t xml:space="preserve">TSHABALALA KOMAKO GROUP PTY LTD                   </t>
  </si>
  <si>
    <t>JH Pretorius Kontrakteurs</t>
  </si>
  <si>
    <t>Maduba Attorneys</t>
  </si>
  <si>
    <t xml:space="preserve">Service providers where contracts were extended without council approval </t>
  </si>
  <si>
    <t>Less: Irregular expenditure - of previous year (Reversal of AC 180 finding regarding the use of unconditional grants for purposes other than those indicated in the DORA)</t>
  </si>
  <si>
    <t>Ref</t>
  </si>
  <si>
    <t>C5.9.4</t>
  </si>
  <si>
    <t>Back to Disclosure note</t>
  </si>
  <si>
    <t xml:space="preserve">C.5.9.2 </t>
  </si>
  <si>
    <t xml:space="preserve">C.5.9.5 </t>
  </si>
  <si>
    <t>Back to C.5.9.3 Disclosure note</t>
  </si>
  <si>
    <t>Less: Irregular expenditure - write off in respect of prior year amounts written off in 201819</t>
  </si>
  <si>
    <t>Disclosed in 2014 AFS</t>
  </si>
  <si>
    <t>Written off on 07 July 2014</t>
  </si>
  <si>
    <t>Written off on 4 September 2013</t>
  </si>
  <si>
    <t>Disclosed in 2012 AFS</t>
  </si>
  <si>
    <t>Written off on 28 Aug 2012</t>
  </si>
  <si>
    <t>Write offs:</t>
  </si>
  <si>
    <t>Difference on write off to be corrected on AFS in 2019</t>
  </si>
  <si>
    <t>AFS - 2017/18</t>
  </si>
  <si>
    <t>Irregular Expenditure - 2017/18</t>
  </si>
  <si>
    <t>Incorporation of the former Naledi Local Municipality</t>
  </si>
  <si>
    <t>Irregular Expenditure - 2016/17</t>
  </si>
  <si>
    <t>Irregular Expenditure - 2015/16</t>
  </si>
  <si>
    <t>Irregular Expenditure - 2014/15</t>
  </si>
  <si>
    <t>Irregular Expenditure - 2013/14</t>
  </si>
  <si>
    <t>Irregular Expenditure - 2012/13</t>
  </si>
  <si>
    <t>July of the year - adding error R199k - Net diff R131,304.5</t>
  </si>
  <si>
    <t>Difference of R356k adjustments to Irregular expenditure per AFS not available</t>
  </si>
  <si>
    <t>Irregular Expenditure - 2011/12</t>
  </si>
  <si>
    <t>R51,697.92 write off included in council summary, but totals did not add up on AFS - AFS to be corrected</t>
  </si>
  <si>
    <t>Irregular Expenditure - 2010/11</t>
  </si>
  <si>
    <t>Irregular Expenditure - 2010 and Prior</t>
  </si>
  <si>
    <t>Notes</t>
  </si>
  <si>
    <t>Balance Remaining</t>
  </si>
  <si>
    <t>Subsequently written off by Council</t>
  </si>
  <si>
    <t>Detailed schedule</t>
  </si>
  <si>
    <t>Irregular expenditure - AFS</t>
  </si>
  <si>
    <t>Irregular Expenditure Combined Register</t>
  </si>
  <si>
    <t>Irregular expenditure - Previous year detected in 201718</t>
  </si>
  <si>
    <t>Marce projects PTY LTD</t>
  </si>
  <si>
    <t>AC  177</t>
  </si>
  <si>
    <t>Drager South Africa (Pty) LTD</t>
  </si>
  <si>
    <t>AC 171</t>
  </si>
  <si>
    <t>AC 222</t>
  </si>
  <si>
    <t>Bloem lifestyle network </t>
  </si>
  <si>
    <t>Unspend conditional grants</t>
  </si>
  <si>
    <t>AC 223</t>
  </si>
  <si>
    <t>Landbreeze Trading 468</t>
  </si>
  <si>
    <t>AC 193</t>
  </si>
  <si>
    <t>Two cheques (143630; 145204)</t>
  </si>
  <si>
    <t>AC 195</t>
  </si>
  <si>
    <t>Traffic Violation Solutions (Pty) Ltd</t>
  </si>
  <si>
    <t>Khuselani Security &amp; Risk Management (Pty) Ltd</t>
  </si>
  <si>
    <t>Vemisani Security Services Cc</t>
  </si>
  <si>
    <t>Sinolin Security Services (Pty) Ltd</t>
  </si>
  <si>
    <t>Sidas Security Services (Pty) Ltd</t>
  </si>
  <si>
    <t>Uncommon Security</t>
  </si>
  <si>
    <t>AC 187</t>
  </si>
  <si>
    <t xml:space="preserve">Sesiway Engineering (Pty) Ltd
</t>
  </si>
  <si>
    <t>Mlindela Steel Manufacturing cc</t>
  </si>
  <si>
    <t>AMAMP</t>
  </si>
  <si>
    <t>AJ Mining &amp; Industrial Supplies cc</t>
  </si>
  <si>
    <t>AC 194</t>
  </si>
  <si>
    <t>Rowco 121 cc</t>
  </si>
  <si>
    <t>AC 189</t>
  </si>
  <si>
    <t>Various cheques numbers</t>
  </si>
  <si>
    <t>Just Right Trading</t>
  </si>
  <si>
    <t>AC 261</t>
  </si>
  <si>
    <t>Big Twins General trading</t>
  </si>
  <si>
    <t>Malunde Trading</t>
  </si>
  <si>
    <t>Thaleso General Trading</t>
  </si>
  <si>
    <t>Mnqanyana General Construction</t>
  </si>
  <si>
    <t>Sphandile Trading Enterprise</t>
  </si>
  <si>
    <t>All Star Industries</t>
  </si>
  <si>
    <t>Nomano Trading</t>
  </si>
  <si>
    <t>Thap3lon General Trading</t>
  </si>
  <si>
    <t>FMP</t>
  </si>
  <si>
    <t>141370; 141887; 143938;144362;145250</t>
  </si>
  <si>
    <t>AC 188</t>
  </si>
  <si>
    <t xml:space="preserve">NWETI CONSTRUCTION                                </t>
  </si>
  <si>
    <t xml:space="preserve">BLACK TOP CIVILS PTY LTD                          </t>
  </si>
  <si>
    <t xml:space="preserve">LESOLE AGENCIES CC                                </t>
  </si>
  <si>
    <t xml:space="preserve">BULA MAHLO TRADING AND PROJECT                    </t>
  </si>
  <si>
    <t>82025686120ZZZZZZZ11</t>
  </si>
  <si>
    <t>C3</t>
  </si>
  <si>
    <t xml:space="preserve">PPE COST ROAD INFRASTR COST ACQUISITION </t>
  </si>
  <si>
    <t xml:space="preserve">ENGINEERING SERVICES                    </t>
  </si>
  <si>
    <t xml:space="preserve">TOTAL ROADS AND STORMWATER              </t>
  </si>
  <si>
    <t xml:space="preserve">                                                  </t>
  </si>
  <si>
    <t xml:space="preserve">    </t>
  </si>
  <si>
    <t xml:space="preserve">       </t>
  </si>
  <si>
    <t xml:space="preserve">               </t>
  </si>
  <si>
    <t xml:space="preserve">        </t>
  </si>
  <si>
    <t xml:space="preserve">          </t>
  </si>
  <si>
    <t xml:space="preserve">                              </t>
  </si>
  <si>
    <t xml:space="preserve">   </t>
  </si>
  <si>
    <t xml:space="preserve">Civil CVLC002530                                            </t>
  </si>
  <si>
    <t xml:space="preserve">BIG007:BIG TWINS GENERAL TRADING                            </t>
  </si>
  <si>
    <t>AATHCVLC002530</t>
  </si>
  <si>
    <t xml:space="preserve">Civil Contracts Year End           </t>
  </si>
  <si>
    <t xml:space="preserve">ROUTE 22: TAXI ROUTES BLOEMSIDE PH46    </t>
  </si>
  <si>
    <t>7327647242081Y53ZZ20</t>
  </si>
  <si>
    <t xml:space="preserve">Bank No : 915                                               </t>
  </si>
  <si>
    <t xml:space="preserve">BIG007 : BIG TWINS GENERAL TRADING                          </t>
  </si>
  <si>
    <t xml:space="preserve">CVLC002586915 </t>
  </si>
  <si>
    <t xml:space="preserve">Civil Contract Zero Vouchers       </t>
  </si>
  <si>
    <t xml:space="preserve">Cashed    </t>
  </si>
  <si>
    <t xml:space="preserve">Cheque No : 143866 Bank No : 915                            </t>
  </si>
  <si>
    <t>CVL91500143866</t>
  </si>
  <si>
    <t xml:space="preserve">Contract Payments                  </t>
  </si>
  <si>
    <t xml:space="preserve">Vat Account         </t>
  </si>
  <si>
    <t xml:space="preserve">Perc  </t>
  </si>
  <si>
    <t>VC</t>
  </si>
  <si>
    <t xml:space="preserve">Word5 Desc                              </t>
  </si>
  <si>
    <t xml:space="preserve">Word2 Desc                              </t>
  </si>
  <si>
    <t xml:space="preserve">Word1 Desc                              </t>
  </si>
  <si>
    <t xml:space="preserve">Word5     </t>
  </si>
  <si>
    <t xml:space="preserve">Word2     </t>
  </si>
  <si>
    <t xml:space="preserve">Word1     </t>
  </si>
  <si>
    <t xml:space="preserve">Cat Desc                                          </t>
  </si>
  <si>
    <t xml:space="preserve">Cat </t>
  </si>
  <si>
    <t xml:space="preserve">EI/Act  Desc                                      </t>
  </si>
  <si>
    <t>EI</t>
  </si>
  <si>
    <t xml:space="preserve">Fleet/Job Desc                                    </t>
  </si>
  <si>
    <t xml:space="preserve">FL/Job </t>
  </si>
  <si>
    <t xml:space="preserve">Grn Qty        </t>
  </si>
  <si>
    <t xml:space="preserve">Grn No  </t>
  </si>
  <si>
    <t xml:space="preserve">Req No    </t>
  </si>
  <si>
    <t xml:space="preserve">Item Desc                     </t>
  </si>
  <si>
    <t xml:space="preserve">Item No   </t>
  </si>
  <si>
    <t xml:space="preserve">Payee                                             </t>
  </si>
  <si>
    <t xml:space="preserve">Status    </t>
  </si>
  <si>
    <t xml:space="preserve">Cheque Amt     </t>
  </si>
  <si>
    <t xml:space="preserve">Cheque  </t>
  </si>
  <si>
    <t>Bnk</t>
  </si>
  <si>
    <t xml:space="preserve">Originating Description                                     </t>
  </si>
  <si>
    <t xml:space="preserve">Transaction Description                                     </t>
  </si>
  <si>
    <t>Net</t>
  </si>
  <si>
    <t>Credit0Amt0000</t>
  </si>
  <si>
    <t>Debit0Amt00000</t>
  </si>
  <si>
    <t>TranDate</t>
  </si>
  <si>
    <t xml:space="preserve">Reference     </t>
  </si>
  <si>
    <t xml:space="preserve">Transaction Type                   </t>
  </si>
  <si>
    <t xml:space="preserve">Vote Description                        </t>
  </si>
  <si>
    <t xml:space="preserve">Votenumber          </t>
  </si>
  <si>
    <t>Period</t>
  </si>
  <si>
    <t>Big Twins:</t>
  </si>
  <si>
    <t xml:space="preserve">Civil CVLC002555                                            </t>
  </si>
  <si>
    <t xml:space="preserve">THAP01:THAP3LOM GENERAL TRADING CC                          </t>
  </si>
  <si>
    <t>AATHCVLC002555</t>
  </si>
  <si>
    <t xml:space="preserve">THAP3LOM GENERAL TRADING CC                       </t>
  </si>
  <si>
    <t xml:space="preserve">Cheque No : 143893 Bank No : 915                            </t>
  </si>
  <si>
    <t xml:space="preserve">THAP01 : THAP3LOM GENERAL TRADING CC                        </t>
  </si>
  <si>
    <t>CVL91500143893</t>
  </si>
  <si>
    <t>Thap3:</t>
  </si>
  <si>
    <t xml:space="preserve">Civil CVLC002561                                            </t>
  </si>
  <si>
    <t xml:space="preserve">NOM012:NOMANO TRADING                                       </t>
  </si>
  <si>
    <t>AATHCVLC002561</t>
  </si>
  <si>
    <t xml:space="preserve">NOMANO TRADING                                    </t>
  </si>
  <si>
    <t xml:space="preserve">Cheque No : 143885 Bank No : 915                            </t>
  </si>
  <si>
    <t xml:space="preserve">NOM012 : NOMANO TRADING                                     </t>
  </si>
  <si>
    <t>CVL91500143885</t>
  </si>
  <si>
    <t>Nomano:</t>
  </si>
  <si>
    <t xml:space="preserve">ALL STAR INDUSTRIES                               </t>
  </si>
  <si>
    <t xml:space="preserve">Cheque No : 143713 Bank No : 915                            </t>
  </si>
  <si>
    <t xml:space="preserve">ALL001 : ALL STAR INDUSTRIES                                </t>
  </si>
  <si>
    <t>CVL91500143713</t>
  </si>
  <si>
    <t>All Star:</t>
  </si>
  <si>
    <t xml:space="preserve">Civil CVLC002537                                            </t>
  </si>
  <si>
    <t xml:space="preserve">SPH007:SPHANDILE TRADING ENTERPRISE PTY LTD                 </t>
  </si>
  <si>
    <t>AATHCVLC002537</t>
  </si>
  <si>
    <t xml:space="preserve">SPHANDILE TRADING ENTERPRISE PTY LTD              </t>
  </si>
  <si>
    <t xml:space="preserve">Cheque No : 143888 Bank No : 915                            </t>
  </si>
  <si>
    <t xml:space="preserve">SPH007 : SPHANDILE TRADING ENTERPRISE PTY LTD               </t>
  </si>
  <si>
    <t>CVL91500143888</t>
  </si>
  <si>
    <t>Sphandile:</t>
  </si>
  <si>
    <t xml:space="preserve">ROWCO 121CC T-A IKETSETSE CATERING                </t>
  </si>
  <si>
    <t xml:space="preserve">Cheque No : 140432 Bank No : 901                            </t>
  </si>
  <si>
    <t xml:space="preserve">ROW007 : ROWCO 121CC TA IKETSETSE CATERING                  </t>
  </si>
  <si>
    <t>CVL90100140432</t>
  </si>
  <si>
    <t xml:space="preserve">STORMWATER REFURBISHMENT                </t>
  </si>
  <si>
    <t>7327647242081RJ5ZZ20</t>
  </si>
  <si>
    <t xml:space="preserve">Cheque No : 140431 Bank No : 901                            </t>
  </si>
  <si>
    <t>CVL90100140431</t>
  </si>
  <si>
    <t xml:space="preserve">PPE COST TRANSP OWN IU COST ACQUISITION </t>
  </si>
  <si>
    <t xml:space="preserve">TRANSPORT UNIT                          </t>
  </si>
  <si>
    <t xml:space="preserve">DEPUTY EXECUTIVE DIRECTOR OPERATIONS    </t>
  </si>
  <si>
    <t xml:space="preserve">Cheque No : 143655 Bank No : 915                            </t>
  </si>
  <si>
    <t xml:space="preserve">BUL007 : BULA MAHLO TRADING AND PROJECT                     </t>
  </si>
  <si>
    <t>CVL91500143655</t>
  </si>
  <si>
    <t xml:space="preserve">PHASE IC CHIEF MOROKA LINK ROUTE        </t>
  </si>
  <si>
    <t>2205642042062QU8ZZ11</t>
  </si>
  <si>
    <t xml:space="preserve">Cheque No : 142283 Bank No : 915                            </t>
  </si>
  <si>
    <t>CVL91500142283</t>
  </si>
  <si>
    <t xml:space="preserve">Cheque No : 141344 Bank No : 901                            </t>
  </si>
  <si>
    <t>CVL90100141344</t>
  </si>
  <si>
    <t xml:space="preserve">Cheque No : 143728 Bank No : 915                            </t>
  </si>
  <si>
    <t xml:space="preserve">LES019 : LESOLE AGENCIES CC                                 </t>
  </si>
  <si>
    <t>CVL91500143728</t>
  </si>
  <si>
    <t xml:space="preserve">FORTHARE TRUCK ROUTE CONTRACT2          </t>
  </si>
  <si>
    <t>2205642042062QW2ZZ11</t>
  </si>
  <si>
    <t xml:space="preserve">Cheque No : 142074 Bank No : 915                            </t>
  </si>
  <si>
    <t>CVL91500142074</t>
  </si>
  <si>
    <t xml:space="preserve">Cheque No : 141074 Bank No : 901                            </t>
  </si>
  <si>
    <t>CVL90100141074</t>
  </si>
  <si>
    <t xml:space="preserve">Cheque No : 142282 Bank No : 915                            </t>
  </si>
  <si>
    <t xml:space="preserve">BLA039 : BLACK TOP CIVILS PTY LTD                           </t>
  </si>
  <si>
    <t>CVL91500142282</t>
  </si>
  <si>
    <t xml:space="preserve">FORTHARE TRUCK ROUTE CONTRACT1          </t>
  </si>
  <si>
    <t>2205642042062QW1ZZ11</t>
  </si>
  <si>
    <t xml:space="preserve">Cheque No : 141343 Bank No : 901                            </t>
  </si>
  <si>
    <t>CVL90100141343</t>
  </si>
  <si>
    <t xml:space="preserve">Cheque No : 143526 Bank No : 915                            </t>
  </si>
  <si>
    <t xml:space="preserve">NWE001 : NWETI CONSTRUCTION                                 </t>
  </si>
  <si>
    <t>CVL91500143526</t>
  </si>
  <si>
    <t>IPTN PHASE 1C MOSHOESHOE - TRUNK ROUTE (</t>
  </si>
  <si>
    <t>2205642042062QT1ZZ11</t>
  </si>
  <si>
    <t xml:space="preserve">Cheque No : 142244 Bank No : 915                            </t>
  </si>
  <si>
    <t>CVL91500142244</t>
  </si>
  <si>
    <t xml:space="preserve">Cheque No : 141047 Bank No : 901                            </t>
  </si>
  <si>
    <t>CVL90100141047</t>
  </si>
  <si>
    <t xml:space="preserve">Cheque No : 139950 Bank No : 901                            </t>
  </si>
  <si>
    <t>CVL90100139950</t>
  </si>
  <si>
    <t>82025683020ZZZZZZZ11</t>
  </si>
  <si>
    <t>O3</t>
  </si>
  <si>
    <t xml:space="preserve">CONTR: MAINTENANCE OF EQUIPMENT         </t>
  </si>
  <si>
    <t xml:space="preserve">BULK WATER SERVICES                     </t>
  </si>
  <si>
    <t xml:space="preserve">TOTAL WATER                             </t>
  </si>
  <si>
    <t xml:space="preserve">AJ MINING AND INDUSTRAIL SUPPLIES                 </t>
  </si>
  <si>
    <t xml:space="preserve">Purchasing Voucher 0001248117                               </t>
  </si>
  <si>
    <t xml:space="preserve">S000016017 : SUPPLY                                         </t>
  </si>
  <si>
    <t xml:space="preserve">Order Payments                     </t>
  </si>
  <si>
    <t>7612228361022NRTZZ11</t>
  </si>
  <si>
    <t xml:space="preserve">M000011002 : MAINTENANCE                                    </t>
  </si>
  <si>
    <t xml:space="preserve">Purchasing Voucher 0001248116                               </t>
  </si>
  <si>
    <t xml:space="preserve">T000017026 : TRANSPORT                                      </t>
  </si>
  <si>
    <t xml:space="preserve">RE00014231 : REPAIR &amp; MAINTENANCE                           </t>
  </si>
  <si>
    <t xml:space="preserve">M000011005 : MATERIALS                                      </t>
  </si>
  <si>
    <t xml:space="preserve">L000010002 : LABOUR                                         </t>
  </si>
  <si>
    <t xml:space="preserve">Purchasing Voucher 0001247485                               </t>
  </si>
  <si>
    <t xml:space="preserve">G000006004 : GENERAL ITEMS                                  </t>
  </si>
  <si>
    <t xml:space="preserve">G000006003 : GENERAL ITEMS                                  </t>
  </si>
  <si>
    <t xml:space="preserve">G000003031 : GENERAL ITEMS                                  </t>
  </si>
  <si>
    <t xml:space="preserve">G000003029 : GENERAL ITEMS                                  </t>
  </si>
  <si>
    <t xml:space="preserve">Purchasing Voucher 0001247484                               </t>
  </si>
  <si>
    <t xml:space="preserve">Purchasing Voucher 0001247427                               </t>
  </si>
  <si>
    <t xml:space="preserve">G000006006 : MATERIALS @ 136% MARK UP                       </t>
  </si>
  <si>
    <t xml:space="preserve">G000006005 : TRANSPORT @ 783                                </t>
  </si>
  <si>
    <t xml:space="preserve">G000006004 : GENERAL LABOUR                                 </t>
  </si>
  <si>
    <t>G000006003 : MECHANICAL ARTISONS  RETROFIT &amp; FOB MAINTENANCE</t>
  </si>
  <si>
    <t xml:space="preserve">Purchasing Voucher 0001247426                               </t>
  </si>
  <si>
    <t xml:space="preserve">RE00014238 : REPAIRS GENERAL                                </t>
  </si>
  <si>
    <t xml:space="preserve">RE00014237 : REPAIRS GENERAL                                </t>
  </si>
  <si>
    <t xml:space="preserve">RE00014236 : REPAIRS GENERAL                                </t>
  </si>
  <si>
    <t xml:space="preserve">RE00014235 : REPAIRS GENERAL                                </t>
  </si>
  <si>
    <t xml:space="preserve">AMAMP                                             </t>
  </si>
  <si>
    <t xml:space="preserve">Purchasing Voucher 0001248831                               </t>
  </si>
  <si>
    <t xml:space="preserve">S000016018 : SUPPLY                                         </t>
  </si>
  <si>
    <t xml:space="preserve">S000016016 : SUPPLY                                         </t>
  </si>
  <si>
    <t xml:space="preserve">Purchasing Voucher 0001248346                               </t>
  </si>
  <si>
    <t xml:space="preserve">G000006003 : RETROFIT FREE ON BOARD AND WATER CONDITION     </t>
  </si>
  <si>
    <t xml:space="preserve">Purchasing Voucher 0001248301                               </t>
  </si>
  <si>
    <t xml:space="preserve">Purchasing Voucher 0001248300                               </t>
  </si>
  <si>
    <t xml:space="preserve">Purchasing Voucher 0001248303                               </t>
  </si>
  <si>
    <t xml:space="preserve">G000006007 : MATERIALS @ 1376% MARK UP                      </t>
  </si>
  <si>
    <t xml:space="preserve">G000006006 : TRANSPORT @ 783/KM                             </t>
  </si>
  <si>
    <t xml:space="preserve">G000006005 : GENERAL LABOUR X2                              </t>
  </si>
  <si>
    <t xml:space="preserve">G000006004 : ELECTRICAL ARTISAN                             </t>
  </si>
  <si>
    <t xml:space="preserve">G000006003 : ROUTINE MAINTANANCE DECEMBER  SOUTPAN          </t>
  </si>
  <si>
    <t xml:space="preserve">Purchasing Voucher 0001248302                               </t>
  </si>
  <si>
    <t xml:space="preserve">G000006003 : ROUTINE MAINTENANCE  BLOEMFONTEIN/MASELSPOORT  </t>
  </si>
  <si>
    <t xml:space="preserve">Purchasing Voucher 0001247482                               </t>
  </si>
  <si>
    <t xml:space="preserve">Purchasing Voucher 0001247268                               </t>
  </si>
  <si>
    <t xml:space="preserve">Purchasing Voucher 0001247267                               </t>
  </si>
  <si>
    <t xml:space="preserve">Purchasing Voucher 0001247137                               </t>
  </si>
  <si>
    <t xml:space="preserve">G000006006 : MATERIALS @ 15% MARK UP                        </t>
  </si>
  <si>
    <t xml:space="preserve">G000006005 : GENERAL LABOUR X 2                             </t>
  </si>
  <si>
    <t xml:space="preserve">G000006004 : DIVER X 2                                      </t>
  </si>
  <si>
    <t xml:space="preserve">G000006003 : CLEAR WATER TANK DREDGING  MASELSPOORT: DIVER  </t>
  </si>
  <si>
    <t xml:space="preserve">Purchasing Voucher 0001247056                               </t>
  </si>
  <si>
    <t xml:space="preserve">S000016019 : SUPPLY                                         </t>
  </si>
  <si>
    <t xml:space="preserve">Purchasing Voucher 0001247054                               </t>
  </si>
  <si>
    <t xml:space="preserve">G000006005 : GENERAL LABOUR                                 </t>
  </si>
  <si>
    <t xml:space="preserve">G000006004 : OCB ASSISTANT TECHNICIAN                       </t>
  </si>
  <si>
    <t xml:space="preserve">G000006003 : SWITCH GEARS AND HAWKER PUMP REPAIRS (FAULT    </t>
  </si>
  <si>
    <t xml:space="preserve">Purchasing Voucher 0001247053                               </t>
  </si>
  <si>
    <t xml:space="preserve">Purchasing Voucher 0001247048                               </t>
  </si>
  <si>
    <t xml:space="preserve">G000006003 : DE WET TOWER PUMP STATION  VALVES REPAIRS:     </t>
  </si>
  <si>
    <t xml:space="preserve">Purchasing Voucher 0001247046                               </t>
  </si>
  <si>
    <t xml:space="preserve">Purchasing Voucher 0001246963                               </t>
  </si>
  <si>
    <t xml:space="preserve">Purchasing Voucher 0001246745                               </t>
  </si>
  <si>
    <t xml:space="preserve">Purchasing Voucher 0001246744                               </t>
  </si>
  <si>
    <t xml:space="preserve">G000006006 : TRANSPORT @ R500/KM                            </t>
  </si>
  <si>
    <t xml:space="preserve">G000006003 : ROUTINE MAINTENANCE AUGUST  VANSTADENSRUS AND  </t>
  </si>
  <si>
    <t xml:space="preserve">Purchasing Voucher 0001246219                               </t>
  </si>
  <si>
    <t xml:space="preserve">Purchasing Voucher 0001246218                               </t>
  </si>
  <si>
    <t xml:space="preserve">MLINDELA STEEL MANUFACTURING                      </t>
  </si>
  <si>
    <t xml:space="preserve">Purchasing Voucher 0001249010                               </t>
  </si>
  <si>
    <t>G000006003 : REPAIRS  SERVING AND TESTING OF 400KVA TRANSFOR</t>
  </si>
  <si>
    <t xml:space="preserve">Purchasing Voucher 0001249009                               </t>
  </si>
  <si>
    <t xml:space="preserve">Purchasing Voucher 0001248220                               </t>
  </si>
  <si>
    <t xml:space="preserve">G000006005 : MATERIAL @ 1376% MARK UP                       </t>
  </si>
  <si>
    <t xml:space="preserve">G000006003 : GENERAL ROUTINE MAINTENANCE NEW PUMP AND MOTOR </t>
  </si>
  <si>
    <t xml:space="preserve">Purchasing Voucher 0001248139                               </t>
  </si>
  <si>
    <t xml:space="preserve">G000006006 : TRANSPORT @ R783                               </t>
  </si>
  <si>
    <t xml:space="preserve">G000006005 : PUBLIC HOLIDAYS AND WEEKENDS                   </t>
  </si>
  <si>
    <t xml:space="preserve">G000006004 : GENERAL LABOUR PER HOUR                        </t>
  </si>
  <si>
    <t xml:space="preserve">G000006003 : TRANSPORT AND LABOUR NOVEMBER  DECEMBER 2018   </t>
  </si>
  <si>
    <t xml:space="preserve">Purchasing Voucher 0001248126                               </t>
  </si>
  <si>
    <t xml:space="preserve">Purchasing Voucher 0001248124                               </t>
  </si>
  <si>
    <t xml:space="preserve">Purchasing Voucher 0001248122                               </t>
  </si>
  <si>
    <t>Not Cashed</t>
  </si>
  <si>
    <t xml:space="preserve">Purchasing Voucher 0001248137                               </t>
  </si>
  <si>
    <t xml:space="preserve">PURIFICATION AND SANITATION             </t>
  </si>
  <si>
    <t xml:space="preserve">TOTAL SANITATION                        </t>
  </si>
  <si>
    <t xml:space="preserve">Purchasing Voucher 0001249008                               </t>
  </si>
  <si>
    <t xml:space="preserve">G000006003 : MARK UP 1667% ON MATERIALS: QUOTE MM12111815:  </t>
  </si>
  <si>
    <t>7502228361021NSPZZ11</t>
  </si>
  <si>
    <t xml:space="preserve">Purchasing Voucher 0001249006                               </t>
  </si>
  <si>
    <t xml:space="preserve">Purchasing Voucher 0001249005                               </t>
  </si>
  <si>
    <t xml:space="preserve">Purchasing Voucher 0001249004                               </t>
  </si>
  <si>
    <t xml:space="preserve">G000006005 : GENERAL PER HOUR                               </t>
  </si>
  <si>
    <t xml:space="preserve">G000006004 : ARTISAN PER HOUR                               </t>
  </si>
  <si>
    <t xml:space="preserve">G000006003 : MARK UP 1667% RETROFIT AND JOB                 </t>
  </si>
  <si>
    <t xml:space="preserve">Purchasing Voucher 0001248308                               </t>
  </si>
  <si>
    <t xml:space="preserve">G000006003 : MARK UP 1676% ON MATERIALS: QUOTE MM12111816:  </t>
  </si>
  <si>
    <t xml:space="preserve">Purchasing Voucher 0001248256                               </t>
  </si>
  <si>
    <t xml:space="preserve">Purchasing Voucher 0001248125                               </t>
  </si>
  <si>
    <t xml:space="preserve">G000006003 : MARK UP 1667% ON MATERIALS: QUOTE MM12111814:  </t>
  </si>
  <si>
    <t xml:space="preserve">Purchasing Voucher 0001248123                               </t>
  </si>
  <si>
    <t xml:space="preserve">Purchasing Voucher 0001248115                               </t>
  </si>
  <si>
    <t xml:space="preserve">G000006003 : TRANSPORT: QUOTE MM30011907:                   </t>
  </si>
  <si>
    <t xml:space="preserve">Purchasing Voucher 0001249007                               </t>
  </si>
  <si>
    <t>7502228361021NRTZZ11</t>
  </si>
  <si>
    <t>Mlindela</t>
  </si>
  <si>
    <t xml:space="preserve">Cheque No : 143519 Bank No : 915                            </t>
  </si>
  <si>
    <t xml:space="preserve">CAL009 : CALANDRA TRADING 621                               </t>
  </si>
  <si>
    <t>CVL91500143519</t>
  </si>
  <si>
    <t xml:space="preserve">IPTN BUS DEPOT                          </t>
  </si>
  <si>
    <t>2205642042062QT8ZZ11</t>
  </si>
  <si>
    <t xml:space="preserve">SESIWAY ENGINEERING PTY LTD                       </t>
  </si>
  <si>
    <t xml:space="preserve">Purchasing Voucher 0001248710                               </t>
  </si>
  <si>
    <t xml:space="preserve">I000008015 : INSTALLATION                                   </t>
  </si>
  <si>
    <t xml:space="preserve">Purchasing Voucher 0001248709                               </t>
  </si>
  <si>
    <t xml:space="preserve">Purchasing Voucher 0001248632                               </t>
  </si>
  <si>
    <t xml:space="preserve">Purchasing Voucher 0001248304                               </t>
  </si>
  <si>
    <t xml:space="preserve">G000006006 : GENERAL ITEMS                                  </t>
  </si>
  <si>
    <t xml:space="preserve">G000006005 : GENERAL ITEMS                                  </t>
  </si>
  <si>
    <t xml:space="preserve">Purchasing Voucher 0001248298                               </t>
  </si>
  <si>
    <t xml:space="preserve">G000006007 : MARK UP FOR MATERIAL @ 1376%                   </t>
  </si>
  <si>
    <t xml:space="preserve">G000006006 : TRAVELLING                                     </t>
  </si>
  <si>
    <t xml:space="preserve">G000006004 : ARTISAN ELECTRICIAN @ NORMAL RATE              </t>
  </si>
  <si>
    <t xml:space="preserve">G000006003 : ARTISAN FITTER @ NORMALREPAIRS TO PUMP SET AT  </t>
  </si>
  <si>
    <t xml:space="preserve">Purchasing Voucher 0001248297                               </t>
  </si>
  <si>
    <t xml:space="preserve">Purchasing Voucher 0001248296                               </t>
  </si>
  <si>
    <t xml:space="preserve">Purchasing Voucher 0001248295                               </t>
  </si>
  <si>
    <t xml:space="preserve">G000006007 : GENERAL ITEMS                                  </t>
  </si>
  <si>
    <t xml:space="preserve">Purchasing Voucher 0001248294                               </t>
  </si>
  <si>
    <t xml:space="preserve">G000006009 : TRAVELLING                                     </t>
  </si>
  <si>
    <t xml:space="preserve">G000006008 : MATERIAL MARKUP @ 1376%                        </t>
  </si>
  <si>
    <t xml:space="preserve">G000006007 : GENERAL LABOUR X2                              </t>
  </si>
  <si>
    <t xml:space="preserve">G000006006 : ARTISAN FITTER @ OVERTIME RATE                 </t>
  </si>
  <si>
    <t xml:space="preserve">G000006005 : ARTISAN ELECTRICIAN @ OVERTIME RATE            </t>
  </si>
  <si>
    <t>G000006003 : SUPPLY AND INSTALLATION OF ELECTRICAL PANEL FOR</t>
  </si>
  <si>
    <t xml:space="preserve">Purchasing Voucher 0001248293                               </t>
  </si>
  <si>
    <t xml:space="preserve">RE00014240 : REPLACE                                        </t>
  </si>
  <si>
    <t xml:space="preserve">RE00014239 : REPAIRS GENERAL                                </t>
  </si>
  <si>
    <t xml:space="preserve">RE00014233 : REPAIR &amp; SERVICE                               </t>
  </si>
  <si>
    <t>82025683420ZZZZZZZ11</t>
  </si>
  <si>
    <t xml:space="preserve">90.17 </t>
  </si>
  <si>
    <t>O2</t>
  </si>
  <si>
    <t xml:space="preserve">OS: SECURITY SERVICES                   </t>
  </si>
  <si>
    <t xml:space="preserve">LAW ENFORCEMENT OPERATIONS              </t>
  </si>
  <si>
    <t xml:space="preserve">TOTAL PUBLIC SAFETYAW ENFORCEMENT       </t>
  </si>
  <si>
    <t xml:space="preserve">0.000          </t>
  </si>
  <si>
    <t xml:space="preserve">UNCOMMON FAVOUR SECURITY                          </t>
  </si>
  <si>
    <t xml:space="preserve">000624722.21   </t>
  </si>
  <si>
    <t xml:space="preserve">Cheque No : 143186 Bank No : 915                            </t>
  </si>
  <si>
    <t xml:space="preserve">UNCOMMON FAVOUR SECURITY                                    </t>
  </si>
  <si>
    <t>DIR91500143186</t>
  </si>
  <si>
    <t xml:space="preserve">Sundry Payments                    </t>
  </si>
  <si>
    <t>5541226540026MRCZZ11</t>
  </si>
  <si>
    <t xml:space="preserve">SIDAS SECURITY                                    </t>
  </si>
  <si>
    <t xml:space="preserve">000861206.71   </t>
  </si>
  <si>
    <t xml:space="preserve">Sundry DIRA012023                                           </t>
  </si>
  <si>
    <t xml:space="preserve">SIDAS SECURITY                                              </t>
  </si>
  <si>
    <t>AATHDIRA012023</t>
  </si>
  <si>
    <t xml:space="preserve">Year End Sundry Payments           </t>
  </si>
  <si>
    <t xml:space="preserve">Cheque No : 144144 Bank No : 915                            </t>
  </si>
  <si>
    <t>DIR91500144144</t>
  </si>
  <si>
    <t xml:space="preserve">SINOLIN SECURITY                                  </t>
  </si>
  <si>
    <t xml:space="preserve">000860730.61   </t>
  </si>
  <si>
    <t xml:space="preserve">Sundry DIRA012027                                           </t>
  </si>
  <si>
    <t xml:space="preserve">SINOLIN SECURITY                                            </t>
  </si>
  <si>
    <t>AATHDIRA012027</t>
  </si>
  <si>
    <t xml:space="preserve">Cheque No : 144145 Bank No : 915                            </t>
  </si>
  <si>
    <t>DIR91500144145</t>
  </si>
  <si>
    <t xml:space="preserve">000748461.40   </t>
  </si>
  <si>
    <t xml:space="preserve">Cheque No : 143139 Bank No : 915                            </t>
  </si>
  <si>
    <t>DIR91500143139</t>
  </si>
  <si>
    <t xml:space="preserve">Cheque No : 141839 Bank No : 915                            </t>
  </si>
  <si>
    <t>DIR91500141839</t>
  </si>
  <si>
    <t xml:space="preserve">VEMISANI SECURITY SERVICES CC                     </t>
  </si>
  <si>
    <t xml:space="preserve">000976988.05   </t>
  </si>
  <si>
    <t xml:space="preserve">Sundry DIRA012024                                           </t>
  </si>
  <si>
    <t xml:space="preserve">VEM001:VEMISANI SECURITY SERVICES CC                        </t>
  </si>
  <si>
    <t>AATHDIRA012024</t>
  </si>
  <si>
    <t xml:space="preserve">000962866.20   </t>
  </si>
  <si>
    <t xml:space="preserve">Cheque No : 144152 Bank No : 915                            </t>
  </si>
  <si>
    <t xml:space="preserve">VEM001 : VEMISANI SECURITY SERVICES CC                      </t>
  </si>
  <si>
    <t>DIR91500144152</t>
  </si>
  <si>
    <t xml:space="preserve">Cheque No : 143158 Bank No : 915                            </t>
  </si>
  <si>
    <t>DIR91500143158</t>
  </si>
  <si>
    <t xml:space="preserve">000618972.26   </t>
  </si>
  <si>
    <t xml:space="preserve">Cheque No : 141840 Bank No : 915                            </t>
  </si>
  <si>
    <t>DIR91500141840</t>
  </si>
  <si>
    <t xml:space="preserve">VEMISANI SECURITY SERVICES CC                      </t>
  </si>
  <si>
    <t xml:space="preserve">KHUSELELANI SECURITY                              </t>
  </si>
  <si>
    <t xml:space="preserve">Sundry DIRA012178                                           </t>
  </si>
  <si>
    <t xml:space="preserve">KHUSELELANI SECURITY                                        </t>
  </si>
  <si>
    <t>AATHDIRA012178</t>
  </si>
  <si>
    <t xml:space="preserve">KHUSELANI SECURITY                                </t>
  </si>
  <si>
    <t xml:space="preserve">Cheque No : 143108 Bank No : 915                            </t>
  </si>
  <si>
    <t xml:space="preserve">KHUSELANI SECURITY                                          </t>
  </si>
  <si>
    <t>DIR91500143108</t>
  </si>
  <si>
    <t xml:space="preserve">Cheque No : 141823 Bank No : 915                            </t>
  </si>
  <si>
    <t>DIR91500141823</t>
  </si>
  <si>
    <t>100.00</t>
  </si>
  <si>
    <t xml:space="preserve">CONTR: SAFEGUARD &amp; SECURITY             </t>
  </si>
  <si>
    <t xml:space="preserve">LIBRARIES AND INFORMATION SERVICES      </t>
  </si>
  <si>
    <t xml:space="preserve">TOTAL SOCIAL DEVELOPMENT                </t>
  </si>
  <si>
    <t xml:space="preserve">Cheque No : 144075 Bank No : 915                            </t>
  </si>
  <si>
    <t>DIR91500144075</t>
  </si>
  <si>
    <t>5221228540096MRCZZ11</t>
  </si>
  <si>
    <t>Khuselani</t>
  </si>
  <si>
    <t>Kathabo</t>
  </si>
  <si>
    <t>Events as per Ntombi</t>
  </si>
  <si>
    <t>Ramothello</t>
  </si>
  <si>
    <t>Mafoko</t>
  </si>
  <si>
    <t>Phiriphiri</t>
  </si>
  <si>
    <t>Batala</t>
  </si>
  <si>
    <t>Makomota</t>
  </si>
  <si>
    <t>AC199</t>
  </si>
  <si>
    <t>Iceburg Trading 579(W1510)</t>
  </si>
  <si>
    <t>Expenditure in contravention of section 33 of the Division of Revenue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</si>
</sst>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_(* \(#,##0\);_(* &quot;-&quot;_);_(@_)"/>
    <numFmt numFmtId="165" formatCode="_(* #,##0.00_);_(* \(#,##0.00\);_(* &quot;-&quot;??_);_(@_)"/>
    <numFmt numFmtId="166" formatCode="&quot;R&quot;\ #,##0.00;[Red]&quot;R&quot;\ \-#,##0.00"/>
    <numFmt numFmtId="167" formatCode="_ &quot;R&quot;\ * #,##0.00_ ;_ &quot;R&quot;\ * \-#,##0.00_ ;_ &quot;R&quot;\ * &quot;-&quot;??_ ;_ @_ "/>
    <numFmt numFmtId="168" formatCode="_ * #,##0.00_ ;_ * \-#,##0.00_ ;_ * &quot;-&quot;??_ ;_ @_ "/>
    <numFmt numFmtId="169" formatCode="[$-F800]dddd\,\ mmmm\ dd\,\ yyyy"/>
    <numFmt numFmtId="170" formatCode="[$-1C09]dd\ mmmm\ yyyy;@"/>
    <numFmt numFmtId="171" formatCode="_ * #,##0_ ;_ * \-#,##0_ ;_ * &quot;-&quot;??_ ;_ @_ "/>
    <numFmt numFmtId="172" formatCode="_ [$R-1C09]\ * #,##0.00_ ;_ [$R-1C09]\ * \-#,##0.00_ ;_ [$R-1C09]\ * &quot;-&quot;??_ ;_ @_ "/>
    <numFmt numFmtId="173" formatCode="_(* #,##0_);_(* \(#,##0\);_(* &quot;-&quot;??_);_(@_)"/>
  </numFmts>
  <fonts count="105" x14ac:knownFonts="1">
    <font>
      <sz val="11"/>
      <color theme="1"/>
      <name val="Calibri"/>
      <family val="2"/>
      <scheme val="minor"/>
    </font>
    <font>
      <sz val="11"/>
      <color theme="1"/>
      <name val="Calibri"/>
      <family val="2"/>
      <scheme val="minor"/>
    </font>
    <font>
      <sz val="10"/>
      <color theme="1"/>
      <name val="Century Gothic"/>
      <family val="2"/>
    </font>
    <font>
      <b/>
      <sz val="10"/>
      <color theme="1"/>
      <name val="Century Gothic"/>
      <family val="2"/>
    </font>
    <font>
      <sz val="10"/>
      <name val="Century Gothic"/>
      <family val="2"/>
    </font>
    <font>
      <sz val="10"/>
      <color rgb="FFFF0000"/>
      <name val="Century Gothic"/>
      <family val="2"/>
    </font>
    <font>
      <b/>
      <sz val="10"/>
      <color rgb="FFFF0000"/>
      <name val="Century Gothic"/>
      <family val="2"/>
    </font>
    <font>
      <b/>
      <sz val="10"/>
      <color rgb="FF00B0F0"/>
      <name val="Century Gothic"/>
      <family val="2"/>
    </font>
    <font>
      <b/>
      <sz val="10"/>
      <color rgb="FF0070C0"/>
      <name val="Century Gothic"/>
      <family val="2"/>
    </font>
    <font>
      <sz val="10"/>
      <color rgb="FF00B0F0"/>
      <name val="Century Gothic"/>
      <family val="2"/>
    </font>
    <font>
      <sz val="10"/>
      <color rgb="FF000000"/>
      <name val="Arial"/>
      <family val="2"/>
    </font>
    <font>
      <sz val="8"/>
      <color rgb="FF000000"/>
      <name val="Arial Bold"/>
    </font>
    <font>
      <sz val="8"/>
      <color rgb="FF000000"/>
      <name val="Arial"/>
      <family val="2"/>
    </font>
    <font>
      <sz val="10"/>
      <name val="Arial"/>
      <family val="2"/>
    </font>
    <font>
      <b/>
      <sz val="10"/>
      <name val="Arial"/>
      <family val="2"/>
    </font>
    <font>
      <b/>
      <sz val="10"/>
      <color rgb="FF0070C0"/>
      <name val="Arial"/>
      <family val="2"/>
    </font>
    <font>
      <b/>
      <sz val="24"/>
      <color rgb="FFFF0000"/>
      <name val="Arial"/>
      <family val="2"/>
    </font>
    <font>
      <b/>
      <sz val="10"/>
      <color indexed="10"/>
      <name val="Arial"/>
      <family val="2"/>
    </font>
    <font>
      <b/>
      <sz val="16"/>
      <name val="Arial"/>
      <family val="2"/>
    </font>
    <font>
      <i/>
      <sz val="10"/>
      <name val="Arial"/>
      <family val="2"/>
    </font>
    <font>
      <u/>
      <sz val="10"/>
      <color theme="10"/>
      <name val="Arial"/>
      <family val="2"/>
    </font>
    <font>
      <b/>
      <i/>
      <sz val="10"/>
      <name val="Arial"/>
      <family val="2"/>
    </font>
    <font>
      <sz val="10"/>
      <color rgb="FFFF0000"/>
      <name val="Arial"/>
      <family val="2"/>
    </font>
    <font>
      <b/>
      <sz val="10"/>
      <color rgb="FFFF0000"/>
      <name val="Arial"/>
      <family val="2"/>
    </font>
    <font>
      <b/>
      <sz val="16"/>
      <color rgb="FFFF0000"/>
      <name val="Arial"/>
      <family val="2"/>
    </font>
    <font>
      <sz val="10"/>
      <color indexed="8"/>
      <name val="Arial"/>
      <family val="2"/>
    </font>
    <font>
      <b/>
      <sz val="10"/>
      <color indexed="8"/>
      <name val="Arial"/>
      <family val="2"/>
    </font>
    <font>
      <sz val="10"/>
      <color indexed="10"/>
      <name val="Arial"/>
      <family val="2"/>
    </font>
    <font>
      <sz val="12"/>
      <color theme="1"/>
      <name val="Arial"/>
      <family val="2"/>
    </font>
    <font>
      <sz val="12"/>
      <name val="Arial"/>
      <family val="2"/>
    </font>
    <font>
      <b/>
      <sz val="12"/>
      <color theme="1"/>
      <name val="Arial"/>
      <family val="2"/>
    </font>
    <font>
      <i/>
      <sz val="12"/>
      <color theme="1"/>
      <name val="Arial"/>
      <family val="2"/>
    </font>
    <font>
      <sz val="12"/>
      <color theme="1"/>
      <name val="Century Gothic"/>
      <family val="2"/>
    </font>
    <font>
      <b/>
      <i/>
      <sz val="12"/>
      <color theme="1"/>
      <name val="Arial"/>
      <family val="2"/>
    </font>
    <font>
      <b/>
      <i/>
      <sz val="12"/>
      <color rgb="FF0000FF"/>
      <name val="Arial"/>
      <family val="2"/>
    </font>
    <font>
      <b/>
      <i/>
      <sz val="12"/>
      <name val="Arial"/>
      <family val="2"/>
    </font>
    <font>
      <b/>
      <i/>
      <sz val="12"/>
      <color rgb="FF00B050"/>
      <name val="Arial"/>
      <family val="2"/>
    </font>
    <font>
      <b/>
      <sz val="12"/>
      <color theme="1"/>
      <name val="Century Gothic"/>
      <family val="2"/>
    </font>
    <font>
      <b/>
      <i/>
      <sz val="12"/>
      <color theme="1"/>
      <name val="Century Gothic"/>
      <family val="2"/>
    </font>
    <font>
      <b/>
      <sz val="10"/>
      <name val="Century Gothic"/>
      <family val="2"/>
    </font>
    <font>
      <sz val="9"/>
      <color theme="1"/>
      <name val="Century Gothic"/>
      <family val="2"/>
    </font>
    <font>
      <b/>
      <i/>
      <sz val="9"/>
      <color theme="1"/>
      <name val="Century Gothic"/>
      <family val="2"/>
    </font>
    <font>
      <sz val="9"/>
      <name val="Century Gothic"/>
      <family val="2"/>
    </font>
    <font>
      <b/>
      <sz val="9"/>
      <color theme="1"/>
      <name val="Century Gothic"/>
      <family val="2"/>
    </font>
    <font>
      <i/>
      <sz val="9"/>
      <color theme="1"/>
      <name val="Century Gothic"/>
      <family val="2"/>
    </font>
    <font>
      <b/>
      <i/>
      <sz val="9"/>
      <name val="Century Gothic"/>
      <family val="2"/>
    </font>
    <font>
      <sz val="9"/>
      <color rgb="FF000000"/>
      <name val="Century Gothic"/>
      <family val="2"/>
    </font>
    <font>
      <sz val="11"/>
      <color rgb="FFFF0000"/>
      <name val="Calibri"/>
      <family val="2"/>
      <scheme val="minor"/>
    </font>
    <font>
      <b/>
      <sz val="11"/>
      <color theme="1"/>
      <name val="Calibri"/>
      <family val="2"/>
      <scheme val="minor"/>
    </font>
    <font>
      <sz val="9"/>
      <name val="Arial"/>
      <family val="2"/>
    </font>
    <font>
      <sz val="10"/>
      <color theme="1"/>
      <name val="Arial"/>
      <family val="2"/>
    </font>
    <font>
      <b/>
      <sz val="11"/>
      <color rgb="FFFF0000"/>
      <name val="Calibri"/>
      <family val="2"/>
      <scheme val="minor"/>
    </font>
    <font>
      <b/>
      <sz val="18"/>
      <color rgb="FFFF0000"/>
      <name val="Calibri"/>
      <family val="2"/>
      <scheme val="minor"/>
    </font>
    <font>
      <b/>
      <sz val="9"/>
      <name val="Century Gothic"/>
      <family val="2"/>
    </font>
    <font>
      <b/>
      <sz val="11"/>
      <name val="Arial"/>
      <family val="2"/>
    </font>
    <font>
      <b/>
      <sz val="10"/>
      <color theme="1"/>
      <name val="Arial"/>
      <family val="2"/>
    </font>
    <font>
      <b/>
      <i/>
      <sz val="10"/>
      <color theme="1"/>
      <name val="Arial"/>
      <family val="2"/>
    </font>
    <font>
      <i/>
      <sz val="10"/>
      <color theme="1"/>
      <name val="Arial"/>
      <family val="2"/>
    </font>
    <font>
      <b/>
      <sz val="10"/>
      <color rgb="FF000000"/>
      <name val="Arial"/>
      <family val="2"/>
    </font>
    <font>
      <i/>
      <sz val="10"/>
      <color rgb="FF000000"/>
      <name val="Arial"/>
      <family val="2"/>
    </font>
    <font>
      <b/>
      <i/>
      <sz val="10"/>
      <color rgb="FF000000"/>
      <name val="Arial"/>
      <family val="2"/>
    </font>
    <font>
      <b/>
      <i/>
      <sz val="10"/>
      <color rgb="FFFF0000"/>
      <name val="Arial"/>
      <family val="2"/>
    </font>
    <font>
      <sz val="10"/>
      <color theme="1"/>
      <name val="Calibri"/>
      <family val="2"/>
      <scheme val="minor"/>
    </font>
    <font>
      <b/>
      <sz val="10"/>
      <color theme="1"/>
      <name val="Calibri"/>
      <family val="2"/>
      <scheme val="minor"/>
    </font>
    <font>
      <sz val="10"/>
      <color rgb="FF000000"/>
      <name val="Arial Bold"/>
    </font>
    <font>
      <b/>
      <sz val="10"/>
      <color rgb="FF000000"/>
      <name val="Calibri"/>
      <family val="2"/>
      <scheme val="minor"/>
    </font>
    <font>
      <sz val="10"/>
      <color rgb="FF000000"/>
      <name val="Calibri"/>
      <family val="2"/>
      <scheme val="minor"/>
    </font>
    <font>
      <b/>
      <sz val="16"/>
      <color rgb="FF000000"/>
      <name val="Arial"/>
      <family val="2"/>
    </font>
    <font>
      <sz val="11"/>
      <color rgb="FF000000"/>
      <name val="Calibri"/>
      <family val="2"/>
      <scheme val="minor"/>
    </font>
    <font>
      <sz val="11"/>
      <color theme="1"/>
      <name val="Arial"/>
      <family val="2"/>
    </font>
    <font>
      <sz val="11"/>
      <color rgb="FF000000"/>
      <name val="Arial"/>
      <family val="2"/>
    </font>
    <font>
      <b/>
      <sz val="11"/>
      <color theme="1"/>
      <name val="Arial"/>
      <family val="2"/>
    </font>
    <font>
      <b/>
      <sz val="12"/>
      <color rgb="FF000000"/>
      <name val="Arial"/>
      <family val="2"/>
    </font>
    <font>
      <sz val="12"/>
      <color rgb="FF000000"/>
      <name val="Arial"/>
      <family val="2"/>
    </font>
    <font>
      <b/>
      <sz val="11"/>
      <color rgb="FF000000"/>
      <name val="Calibri"/>
      <family val="2"/>
      <scheme val="minor"/>
    </font>
    <font>
      <i/>
      <sz val="11"/>
      <color rgb="FF000000"/>
      <name val="Calibri"/>
      <family val="2"/>
      <scheme val="minor"/>
    </font>
    <font>
      <b/>
      <sz val="10"/>
      <name val="Calibri"/>
      <family val="2"/>
      <scheme val="minor"/>
    </font>
    <font>
      <sz val="10"/>
      <name val="Calibri"/>
      <family val="2"/>
      <scheme val="minor"/>
    </font>
    <font>
      <b/>
      <sz val="10"/>
      <color indexed="10"/>
      <name val="Calibri"/>
      <family val="2"/>
      <scheme val="minor"/>
    </font>
    <font>
      <b/>
      <sz val="10"/>
      <color theme="0"/>
      <name val="Calibri"/>
      <family val="2"/>
      <scheme val="minor"/>
    </font>
    <font>
      <b/>
      <sz val="10"/>
      <color rgb="FFFF0000"/>
      <name val="Calibri"/>
      <family val="2"/>
      <scheme val="minor"/>
    </font>
    <font>
      <b/>
      <sz val="10"/>
      <color theme="5"/>
      <name val="Calibri"/>
      <family val="2"/>
      <scheme val="minor"/>
    </font>
    <font>
      <sz val="10"/>
      <color indexed="8"/>
      <name val="Calibri"/>
      <family val="2"/>
      <scheme val="minor"/>
    </font>
    <font>
      <b/>
      <sz val="10"/>
      <color indexed="8"/>
      <name val="Calibri"/>
      <family val="2"/>
      <scheme val="minor"/>
    </font>
    <font>
      <b/>
      <i/>
      <sz val="10"/>
      <color theme="1"/>
      <name val="Calibri"/>
      <family val="2"/>
      <scheme val="minor"/>
    </font>
    <font>
      <b/>
      <i/>
      <sz val="10"/>
      <color theme="10"/>
      <name val="Arial"/>
      <family val="2"/>
    </font>
    <font>
      <b/>
      <i/>
      <sz val="12"/>
      <color theme="10"/>
      <name val="Arial"/>
      <family val="2"/>
    </font>
    <font>
      <b/>
      <sz val="11"/>
      <color theme="3"/>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i/>
      <sz val="11"/>
      <color rgb="FFFF0000"/>
      <name val="Calibri"/>
      <family val="2"/>
      <scheme val="minor"/>
    </font>
    <font>
      <sz val="11"/>
      <color theme="1"/>
      <name val="Calibri"/>
      <family val="2"/>
    </font>
    <font>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name val="Calibri"/>
      <family val="2"/>
      <scheme val="minor"/>
    </font>
  </fonts>
  <fills count="49">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1" tint="0.499984740745262"/>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FC000"/>
        <bgColor indexed="64"/>
      </patternFill>
    </fill>
    <fill>
      <patternFill patternType="solid">
        <fgColor theme="4"/>
        <bgColor indexed="64"/>
      </patternFill>
    </fill>
    <fill>
      <patternFill patternType="solid">
        <fgColor theme="5" tint="0.7999816888943144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56">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thin">
        <color theme="4" tint="0.39997558519241921"/>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8">
    <xf numFmtId="0" fontId="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8" fontId="1" fillId="0" borderId="0" applyFont="0" applyFill="0" applyBorder="0" applyAlignment="0" applyProtection="0"/>
    <xf numFmtId="169" fontId="1" fillId="0" borderId="0"/>
    <xf numFmtId="169" fontId="1" fillId="0" borderId="0"/>
    <xf numFmtId="169" fontId="1" fillId="0" borderId="0"/>
    <xf numFmtId="169" fontId="1" fillId="0" borderId="0"/>
    <xf numFmtId="169" fontId="1" fillId="0" borderId="0"/>
    <xf numFmtId="165" fontId="1" fillId="0" borderId="0" applyFont="0" applyFill="0" applyBorder="0" applyAlignment="0" applyProtection="0"/>
    <xf numFmtId="0" fontId="10" fillId="0" borderId="0"/>
    <xf numFmtId="0" fontId="20" fillId="0" borderId="0" applyNumberFormat="0" applyFill="0" applyBorder="0" applyAlignment="0" applyProtection="0">
      <alignment vertical="top"/>
      <protection locked="0"/>
    </xf>
    <xf numFmtId="168" fontId="1" fillId="0" borderId="0" applyFont="0" applyFill="0" applyBorder="0" applyAlignment="0" applyProtection="0"/>
    <xf numFmtId="0" fontId="1" fillId="0" borderId="0"/>
    <xf numFmtId="170" fontId="1" fillId="0" borderId="0"/>
    <xf numFmtId="43" fontId="1" fillId="0" borderId="0" applyFont="0" applyFill="0" applyBorder="0" applyAlignment="0" applyProtection="0"/>
    <xf numFmtId="0" fontId="93" fillId="0" borderId="0" applyNumberFormat="0" applyFill="0" applyBorder="0" applyAlignment="0" applyProtection="0"/>
    <xf numFmtId="0" fontId="94" fillId="0" borderId="47" applyNumberFormat="0" applyFill="0" applyAlignment="0" applyProtection="0"/>
    <xf numFmtId="0" fontId="95" fillId="0" borderId="48" applyNumberFormat="0" applyFill="0" applyAlignment="0" applyProtection="0"/>
    <xf numFmtId="0" fontId="87" fillId="0" borderId="49" applyNumberFormat="0" applyFill="0" applyAlignment="0" applyProtection="0"/>
    <xf numFmtId="0" fontId="87" fillId="0" borderId="0" applyNumberFormat="0" applyFill="0" applyBorder="0" applyAlignment="0" applyProtection="0"/>
    <xf numFmtId="0" fontId="96" fillId="17" borderId="0" applyNumberFormat="0" applyBorder="0" applyAlignment="0" applyProtection="0"/>
    <xf numFmtId="0" fontId="97" fillId="18" borderId="0" applyNumberFormat="0" applyBorder="0" applyAlignment="0" applyProtection="0"/>
    <xf numFmtId="0" fontId="98" fillId="19" borderId="0" applyNumberFormat="0" applyBorder="0" applyAlignment="0" applyProtection="0"/>
    <xf numFmtId="0" fontId="99" fillId="20" borderId="50" applyNumberFormat="0" applyAlignment="0" applyProtection="0"/>
    <xf numFmtId="0" fontId="100" fillId="21" borderId="51" applyNumberFormat="0" applyAlignment="0" applyProtection="0"/>
    <xf numFmtId="0" fontId="101" fillId="21" borderId="50" applyNumberFormat="0" applyAlignment="0" applyProtection="0"/>
    <xf numFmtId="0" fontId="102" fillId="0" borderId="52" applyNumberFormat="0" applyFill="0" applyAlignment="0" applyProtection="0"/>
    <xf numFmtId="0" fontId="88" fillId="22" borderId="53" applyNumberFormat="0" applyAlignment="0" applyProtection="0"/>
    <xf numFmtId="0" fontId="47" fillId="0" borderId="0" applyNumberFormat="0" applyFill="0" applyBorder="0" applyAlignment="0" applyProtection="0"/>
    <xf numFmtId="0" fontId="1" fillId="23" borderId="54" applyNumberFormat="0" applyFont="0" applyAlignment="0" applyProtection="0"/>
    <xf numFmtId="0" fontId="103" fillId="0" borderId="0" applyNumberFormat="0" applyFill="0" applyBorder="0" applyAlignment="0" applyProtection="0"/>
    <xf numFmtId="0" fontId="48" fillId="0" borderId="55" applyNumberFormat="0" applyFill="0" applyAlignment="0" applyProtection="0"/>
    <xf numFmtId="0" fontId="8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8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9"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8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89"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43" fontId="1" fillId="0" borderId="0" applyFont="0" applyFill="0" applyBorder="0" applyAlignment="0" applyProtection="0"/>
  </cellStyleXfs>
  <cellXfs count="1358">
    <xf numFmtId="0" fontId="0" fillId="0" borderId="0" xfId="0"/>
    <xf numFmtId="0" fontId="2" fillId="0" borderId="0" xfId="0" applyFont="1"/>
    <xf numFmtId="0" fontId="3" fillId="0" borderId="0" xfId="0" applyFont="1"/>
    <xf numFmtId="167" fontId="2" fillId="0" borderId="2" xfId="0" applyNumberFormat="1" applyFont="1" applyBorder="1"/>
    <xf numFmtId="1" fontId="2" fillId="0" borderId="2" xfId="9" applyNumberFormat="1" applyFont="1" applyBorder="1"/>
    <xf numFmtId="170" fontId="2" fillId="0" borderId="2" xfId="9" applyNumberFormat="1" applyFont="1" applyBorder="1" applyAlignment="1">
      <alignment horizontal="right"/>
    </xf>
    <xf numFmtId="1" fontId="2" fillId="0" borderId="2" xfId="9" applyNumberFormat="1" applyFont="1" applyBorder="1" applyAlignment="1">
      <alignment horizontal="right"/>
    </xf>
    <xf numFmtId="169" fontId="4" fillId="0" borderId="2" xfId="9" applyFont="1" applyBorder="1"/>
    <xf numFmtId="169" fontId="4" fillId="0" borderId="2" xfId="1" applyFont="1" applyBorder="1" applyAlignment="1">
      <alignment wrapText="1"/>
    </xf>
    <xf numFmtId="1" fontId="4" fillId="0" borderId="2" xfId="9" applyNumberFormat="1" applyFont="1" applyBorder="1"/>
    <xf numFmtId="167" fontId="2" fillId="0" borderId="2" xfId="0" applyNumberFormat="1" applyFont="1" applyFill="1" applyBorder="1"/>
    <xf numFmtId="167" fontId="2" fillId="0" borderId="0" xfId="0" applyNumberFormat="1" applyFont="1"/>
    <xf numFmtId="169" fontId="4" fillId="0" borderId="0" xfId="9" applyFont="1" applyFill="1" applyBorder="1" applyAlignment="1">
      <alignment horizontal="right"/>
    </xf>
    <xf numFmtId="167" fontId="2" fillId="0" borderId="1" xfId="0" applyNumberFormat="1" applyFont="1" applyBorder="1"/>
    <xf numFmtId="167" fontId="2" fillId="0" borderId="0" xfId="0" applyNumberFormat="1" applyFont="1" applyBorder="1"/>
    <xf numFmtId="0" fontId="2" fillId="0" borderId="2" xfId="0" applyFont="1" applyBorder="1"/>
    <xf numFmtId="0" fontId="2" fillId="0" borderId="0" xfId="0" applyFont="1" applyBorder="1" applyAlignment="1">
      <alignment horizontal="left"/>
    </xf>
    <xf numFmtId="166" fontId="2" fillId="0" borderId="1" xfId="0" applyNumberFormat="1" applyFont="1" applyBorder="1"/>
    <xf numFmtId="0" fontId="2" fillId="0" borderId="0" xfId="0" applyFont="1" applyAlignment="1">
      <alignment horizontal="left"/>
    </xf>
    <xf numFmtId="170" fontId="2" fillId="0" borderId="2" xfId="0" applyNumberFormat="1" applyFont="1" applyBorder="1"/>
    <xf numFmtId="0" fontId="2" fillId="0" borderId="2" xfId="0" applyFont="1" applyBorder="1" applyAlignment="1">
      <alignment horizontal="right"/>
    </xf>
    <xf numFmtId="0" fontId="4" fillId="0" borderId="2" xfId="0" applyFont="1" applyBorder="1" applyAlignment="1">
      <alignment horizontal="left"/>
    </xf>
    <xf numFmtId="0" fontId="2" fillId="0" borderId="2" xfId="0" applyFont="1" applyFill="1" applyBorder="1"/>
    <xf numFmtId="170" fontId="2" fillId="0" borderId="2" xfId="0" applyNumberFormat="1" applyFont="1" applyBorder="1" applyAlignment="1">
      <alignment horizontal="right"/>
    </xf>
    <xf numFmtId="0" fontId="2" fillId="0" borderId="2" xfId="0" quotePrefix="1" applyFont="1" applyBorder="1" applyAlignment="1">
      <alignment horizontal="right"/>
    </xf>
    <xf numFmtId="0" fontId="2" fillId="0" borderId="2" xfId="0" applyFont="1" applyBorder="1" applyAlignment="1">
      <alignment horizontal="left"/>
    </xf>
    <xf numFmtId="0" fontId="4" fillId="0" borderId="0" xfId="0" applyFont="1" applyFill="1" applyBorder="1" applyAlignment="1">
      <alignment horizontal="left"/>
    </xf>
    <xf numFmtId="169" fontId="4" fillId="0" borderId="2" xfId="1" applyFont="1" applyBorder="1" applyAlignment="1">
      <alignment horizontal="left"/>
    </xf>
    <xf numFmtId="169" fontId="4" fillId="0" borderId="0" xfId="1" applyFont="1" applyFill="1" applyBorder="1" applyAlignment="1">
      <alignment horizontal="left"/>
    </xf>
    <xf numFmtId="0" fontId="3" fillId="0" borderId="9" xfId="0" applyFont="1" applyBorder="1"/>
    <xf numFmtId="167" fontId="3" fillId="0" borderId="9" xfId="0" applyNumberFormat="1" applyFont="1" applyBorder="1"/>
    <xf numFmtId="169" fontId="2" fillId="0" borderId="2" xfId="9" applyFont="1" applyBorder="1" applyAlignment="1">
      <alignment horizontal="left" wrapText="1"/>
    </xf>
    <xf numFmtId="0" fontId="2" fillId="0" borderId="2" xfId="0" applyFont="1" applyFill="1" applyBorder="1" applyAlignment="1">
      <alignment horizontal="left" wrapText="1"/>
    </xf>
    <xf numFmtId="1" fontId="2" fillId="0" borderId="2" xfId="0" applyNumberFormat="1" applyFont="1" applyBorder="1"/>
    <xf numFmtId="170" fontId="2" fillId="0" borderId="2" xfId="19" applyNumberFormat="1" applyFont="1" applyBorder="1" applyAlignment="1">
      <alignment horizontal="right"/>
    </xf>
    <xf numFmtId="1" fontId="2" fillId="0" borderId="2" xfId="0" quotePrefix="1" applyNumberFormat="1" applyFont="1" applyBorder="1" applyAlignment="1">
      <alignment horizontal="right"/>
    </xf>
    <xf numFmtId="169" fontId="4" fillId="0" borderId="2" xfId="9" applyFont="1" applyBorder="1" applyAlignment="1">
      <alignment horizontal="left" wrapText="1"/>
    </xf>
    <xf numFmtId="1" fontId="2" fillId="0" borderId="2" xfId="0" applyNumberFormat="1" applyFont="1" applyBorder="1" applyAlignment="1">
      <alignment horizontal="right"/>
    </xf>
    <xf numFmtId="1" fontId="4" fillId="0" borderId="2" xfId="0" applyNumberFormat="1" applyFont="1" applyBorder="1" applyAlignment="1">
      <alignment horizontal="right"/>
    </xf>
    <xf numFmtId="0" fontId="2" fillId="0" borderId="0" xfId="0" applyFont="1" applyFill="1" applyBorder="1"/>
    <xf numFmtId="0" fontId="2" fillId="0" borderId="0" xfId="0" applyFont="1" applyFill="1" applyBorder="1" applyAlignment="1">
      <alignment horizontal="left"/>
    </xf>
    <xf numFmtId="167" fontId="2" fillId="0" borderId="1" xfId="0" applyNumberFormat="1" applyFont="1" applyFill="1" applyBorder="1"/>
    <xf numFmtId="165" fontId="2" fillId="0" borderId="2" xfId="0" applyNumberFormat="1" applyFont="1" applyBorder="1"/>
    <xf numFmtId="1" fontId="4" fillId="0" borderId="2" xfId="0" quotePrefix="1" applyNumberFormat="1" applyFont="1" applyBorder="1" applyAlignment="1">
      <alignment horizontal="right"/>
    </xf>
    <xf numFmtId="169" fontId="4" fillId="0" borderId="2" xfId="1" applyFont="1" applyBorder="1" applyAlignment="1">
      <alignment horizontal="left" wrapText="1"/>
    </xf>
    <xf numFmtId="1" fontId="2" fillId="0" borderId="0" xfId="0" applyNumberFormat="1" applyFont="1" applyBorder="1"/>
    <xf numFmtId="170" fontId="2" fillId="0" borderId="0" xfId="19" applyNumberFormat="1" applyFont="1" applyBorder="1" applyAlignment="1">
      <alignment horizontal="right"/>
    </xf>
    <xf numFmtId="1" fontId="2" fillId="0" borderId="0" xfId="0" applyNumberFormat="1" applyFont="1" applyBorder="1" applyAlignment="1">
      <alignment horizontal="right"/>
    </xf>
    <xf numFmtId="169" fontId="4" fillId="0" borderId="0" xfId="1" applyFont="1" applyBorder="1" applyAlignment="1">
      <alignment horizontal="left"/>
    </xf>
    <xf numFmtId="165" fontId="2" fillId="0" borderId="0" xfId="0" applyNumberFormat="1" applyFont="1" applyBorder="1"/>
    <xf numFmtId="165" fontId="2" fillId="0" borderId="1" xfId="0" applyNumberFormat="1" applyFont="1" applyBorder="1"/>
    <xf numFmtId="167" fontId="3" fillId="0" borderId="1" xfId="0" applyNumberFormat="1" applyFont="1" applyBorder="1"/>
    <xf numFmtId="170" fontId="2" fillId="0" borderId="2" xfId="0" applyNumberFormat="1" applyFont="1" applyFill="1" applyBorder="1" applyAlignment="1">
      <alignment horizontal="left"/>
    </xf>
    <xf numFmtId="0" fontId="2" fillId="0" borderId="0" xfId="0" applyFont="1" applyBorder="1" applyAlignment="1">
      <alignment horizontal="left" wrapText="1"/>
    </xf>
    <xf numFmtId="0" fontId="2" fillId="0" borderId="0" xfId="0" applyFont="1" applyAlignment="1">
      <alignment wrapText="1"/>
    </xf>
    <xf numFmtId="0" fontId="3" fillId="0" borderId="0" xfId="0" applyFont="1" applyAlignment="1">
      <alignment horizontal="left" wrapText="1"/>
    </xf>
    <xf numFmtId="0" fontId="2" fillId="0" borderId="0" xfId="0" applyFont="1" applyAlignment="1">
      <alignment horizontal="left" wrapText="1"/>
    </xf>
    <xf numFmtId="169" fontId="4" fillId="0" borderId="0" xfId="1" applyFont="1" applyFill="1" applyBorder="1" applyAlignment="1">
      <alignment horizontal="left" wrapText="1"/>
    </xf>
    <xf numFmtId="0" fontId="4" fillId="0" borderId="2" xfId="0" applyFont="1" applyBorder="1" applyAlignment="1">
      <alignment horizontal="left" wrapText="1"/>
    </xf>
    <xf numFmtId="0" fontId="2" fillId="0" borderId="0" xfId="0" applyFont="1" applyFill="1" applyBorder="1" applyAlignment="1">
      <alignment horizontal="left" wrapText="1"/>
    </xf>
    <xf numFmtId="169" fontId="4" fillId="0" borderId="0" xfId="1" applyFont="1" applyBorder="1" applyAlignment="1">
      <alignment horizontal="left" wrapText="1"/>
    </xf>
    <xf numFmtId="0" fontId="3" fillId="0" borderId="9" xfId="0" applyFont="1" applyBorder="1" applyAlignment="1">
      <alignment wrapText="1"/>
    </xf>
    <xf numFmtId="169" fontId="4" fillId="0" borderId="2" xfId="1" applyFont="1" applyBorder="1"/>
    <xf numFmtId="1" fontId="2" fillId="0" borderId="0" xfId="27" applyNumberFormat="1" applyFont="1" applyFill="1" applyBorder="1"/>
    <xf numFmtId="0" fontId="2" fillId="0" borderId="2" xfId="0" applyNumberFormat="1" applyFont="1" applyBorder="1"/>
    <xf numFmtId="1" fontId="2" fillId="0" borderId="2" xfId="0" applyNumberFormat="1" applyFont="1" applyFill="1" applyBorder="1"/>
    <xf numFmtId="170" fontId="2" fillId="0" borderId="2" xfId="0" applyNumberFormat="1" applyFont="1" applyBorder="1" applyAlignment="1">
      <alignment horizontal="left"/>
    </xf>
    <xf numFmtId="170" fontId="2" fillId="0" borderId="0" xfId="64" applyNumberFormat="1" applyFont="1" applyBorder="1" applyAlignment="1">
      <alignment horizontal="left"/>
    </xf>
    <xf numFmtId="169" fontId="2" fillId="0" borderId="0" xfId="27" applyNumberFormat="1" applyFont="1" applyBorder="1" applyAlignment="1">
      <alignment horizontal="left" wrapText="1"/>
    </xf>
    <xf numFmtId="1" fontId="2" fillId="0" borderId="0" xfId="27" applyNumberFormat="1" applyFont="1" applyBorder="1" applyAlignment="1">
      <alignment horizontal="left"/>
    </xf>
    <xf numFmtId="169" fontId="2" fillId="0" borderId="2" xfId="32" applyNumberFormat="1" applyFont="1" applyBorder="1" applyAlignment="1">
      <alignment horizontal="left" wrapText="1"/>
    </xf>
    <xf numFmtId="0" fontId="2" fillId="0" borderId="2" xfId="0" applyNumberFormat="1" applyFont="1" applyBorder="1" applyAlignment="1">
      <alignment horizontal="left" wrapText="1"/>
    </xf>
    <xf numFmtId="1" fontId="4" fillId="0" borderId="2" xfId="0" quotePrefix="1" applyNumberFormat="1" applyFont="1" applyBorder="1" applyAlignment="1">
      <alignment horizontal="left"/>
    </xf>
    <xf numFmtId="0" fontId="4" fillId="0" borderId="2" xfId="0" applyNumberFormat="1" applyFont="1" applyBorder="1" applyAlignment="1">
      <alignment horizontal="left" wrapText="1"/>
    </xf>
    <xf numFmtId="1" fontId="4" fillId="0" borderId="2" xfId="0" applyNumberFormat="1" applyFont="1" applyBorder="1" applyAlignment="1">
      <alignment horizontal="left"/>
    </xf>
    <xf numFmtId="1" fontId="4" fillId="0" borderId="2" xfId="0" applyNumberFormat="1" applyFont="1" applyBorder="1" applyAlignment="1">
      <alignment horizontal="left" wrapText="1"/>
    </xf>
    <xf numFmtId="0" fontId="4" fillId="0" borderId="2" xfId="8" applyNumberFormat="1" applyFont="1" applyBorder="1" applyAlignment="1">
      <alignment horizontal="left" wrapText="1"/>
    </xf>
    <xf numFmtId="169" fontId="5" fillId="0" borderId="0" xfId="1" applyFont="1" applyBorder="1" applyAlignment="1">
      <alignment horizontal="left" wrapText="1"/>
    </xf>
    <xf numFmtId="43" fontId="2" fillId="0" borderId="10" xfId="0" applyNumberFormat="1" applyFont="1" applyBorder="1"/>
    <xf numFmtId="0" fontId="4" fillId="0" borderId="2" xfId="1" applyNumberFormat="1" applyFont="1" applyBorder="1" applyAlignment="1">
      <alignment horizontal="left"/>
    </xf>
    <xf numFmtId="0" fontId="4" fillId="0" borderId="0" xfId="1" applyNumberFormat="1" applyFont="1" applyFill="1" applyBorder="1" applyAlignment="1">
      <alignment horizontal="left"/>
    </xf>
    <xf numFmtId="0" fontId="4" fillId="0" borderId="2" xfId="1" applyNumberFormat="1" applyFont="1" applyBorder="1" applyAlignment="1">
      <alignment horizontal="left" wrapText="1"/>
    </xf>
    <xf numFmtId="43" fontId="2" fillId="0" borderId="1" xfId="0" applyNumberFormat="1" applyFont="1" applyBorder="1"/>
    <xf numFmtId="169" fontId="4" fillId="0" borderId="2" xfId="0" applyNumberFormat="1" applyFont="1" applyBorder="1" applyAlignment="1">
      <alignment horizontal="left" wrapText="1"/>
    </xf>
    <xf numFmtId="1" fontId="4" fillId="0" borderId="0" xfId="0" applyNumberFormat="1" applyFont="1" applyBorder="1" applyAlignment="1">
      <alignment horizontal="right"/>
    </xf>
    <xf numFmtId="1" fontId="2" fillId="0" borderId="0" xfId="0" applyNumberFormat="1" applyFont="1" applyBorder="1" applyAlignment="1">
      <alignment horizontal="left"/>
    </xf>
    <xf numFmtId="170" fontId="2" fillId="0" borderId="0" xfId="0" applyNumberFormat="1" applyFont="1" applyFill="1" applyBorder="1" applyAlignment="1">
      <alignment horizontal="left"/>
    </xf>
    <xf numFmtId="170" fontId="2" fillId="0" borderId="2" xfId="19" applyNumberFormat="1" applyFont="1" applyBorder="1" applyAlignment="1">
      <alignment horizontal="left"/>
    </xf>
    <xf numFmtId="0" fontId="2" fillId="0" borderId="2" xfId="2" applyNumberFormat="1" applyFont="1" applyBorder="1" applyAlignment="1">
      <alignment horizontal="left" wrapText="1"/>
    </xf>
    <xf numFmtId="170" fontId="2" fillId="0" borderId="0" xfId="19" applyNumberFormat="1" applyFont="1" applyBorder="1" applyAlignment="1">
      <alignment horizontal="left"/>
    </xf>
    <xf numFmtId="0" fontId="4" fillId="0" borderId="0" xfId="0" applyNumberFormat="1" applyFont="1" applyBorder="1" applyAlignment="1">
      <alignment horizontal="left" wrapText="1"/>
    </xf>
    <xf numFmtId="1" fontId="2" fillId="0" borderId="2" xfId="0" applyNumberFormat="1" applyFont="1" applyFill="1" applyBorder="1" applyAlignment="1">
      <alignment horizontal="left"/>
    </xf>
    <xf numFmtId="0" fontId="2" fillId="0" borderId="2" xfId="2" applyNumberFormat="1" applyFont="1" applyBorder="1" applyAlignment="1">
      <alignment horizontal="left" vertical="center" wrapText="1"/>
    </xf>
    <xf numFmtId="169" fontId="4" fillId="0" borderId="11" xfId="1" applyFont="1" applyBorder="1" applyAlignment="1">
      <alignment horizontal="left"/>
    </xf>
    <xf numFmtId="0" fontId="4" fillId="0" borderId="11" xfId="1" applyNumberFormat="1" applyFont="1" applyBorder="1" applyAlignment="1">
      <alignment horizontal="left"/>
    </xf>
    <xf numFmtId="0" fontId="4" fillId="0" borderId="0" xfId="1" applyNumberFormat="1" applyFont="1" applyBorder="1" applyAlignment="1">
      <alignment horizontal="left"/>
    </xf>
    <xf numFmtId="0" fontId="4" fillId="0" borderId="2" xfId="1" applyNumberFormat="1" applyFont="1" applyBorder="1"/>
    <xf numFmtId="0" fontId="4" fillId="0" borderId="2" xfId="1" applyNumberFormat="1" applyFont="1" applyFill="1" applyBorder="1"/>
    <xf numFmtId="0" fontId="2" fillId="0" borderId="2" xfId="0" applyNumberFormat="1" applyFont="1" applyFill="1" applyBorder="1" applyAlignment="1">
      <alignment horizontal="left" wrapText="1"/>
    </xf>
    <xf numFmtId="169" fontId="2" fillId="0" borderId="2" xfId="19" applyNumberFormat="1" applyFont="1" applyBorder="1" applyAlignment="1">
      <alignment horizontal="left"/>
    </xf>
    <xf numFmtId="0" fontId="4" fillId="0" borderId="2" xfId="1" applyNumberFormat="1" applyFont="1" applyBorder="1" applyAlignment="1"/>
    <xf numFmtId="0" fontId="4" fillId="0" borderId="0" xfId="1" applyNumberFormat="1" applyFont="1" applyFill="1" applyBorder="1" applyAlignment="1"/>
    <xf numFmtId="49" fontId="4" fillId="0" borderId="2" xfId="0" quotePrefix="1" applyNumberFormat="1" applyFont="1" applyBorder="1" applyAlignment="1">
      <alignment horizontal="right"/>
    </xf>
    <xf numFmtId="167" fontId="2" fillId="2" borderId="2" xfId="0" applyNumberFormat="1" applyFont="1" applyFill="1" applyBorder="1" applyAlignment="1">
      <alignment horizontal="center"/>
    </xf>
    <xf numFmtId="169" fontId="4" fillId="0" borderId="7" xfId="1" applyFont="1" applyBorder="1"/>
    <xf numFmtId="49" fontId="2" fillId="0" borderId="2" xfId="0" applyNumberFormat="1" applyFont="1" applyBorder="1" applyAlignment="1">
      <alignment horizontal="right"/>
    </xf>
    <xf numFmtId="49" fontId="4" fillId="0" borderId="2" xfId="0" applyNumberFormat="1" applyFont="1" applyBorder="1" applyAlignment="1">
      <alignment horizontal="right"/>
    </xf>
    <xf numFmtId="1" fontId="2" fillId="0" borderId="2" xfId="0" applyNumberFormat="1" applyFont="1" applyFill="1" applyBorder="1" applyAlignment="1">
      <alignment wrapText="1"/>
    </xf>
    <xf numFmtId="169" fontId="4" fillId="0" borderId="0" xfId="1" applyFont="1" applyFill="1" applyBorder="1" applyAlignment="1">
      <alignment wrapText="1"/>
    </xf>
    <xf numFmtId="169" fontId="4" fillId="0" borderId="2" xfId="1" applyNumberFormat="1" applyFont="1" applyBorder="1"/>
    <xf numFmtId="169" fontId="4" fillId="0" borderId="0" xfId="1" applyNumberFormat="1" applyFont="1" applyFill="1" applyBorder="1"/>
    <xf numFmtId="1" fontId="2" fillId="0" borderId="2" xfId="0" quotePrefix="1" applyNumberFormat="1" applyFont="1" applyFill="1" applyBorder="1" applyAlignment="1">
      <alignment horizontal="right"/>
    </xf>
    <xf numFmtId="169" fontId="4" fillId="0" borderId="2" xfId="1" applyFont="1" applyFill="1" applyBorder="1"/>
    <xf numFmtId="170" fontId="2" fillId="0" borderId="2" xfId="19" applyNumberFormat="1" applyFont="1" applyFill="1" applyBorder="1" applyAlignment="1">
      <alignment horizontal="left"/>
    </xf>
    <xf numFmtId="170" fontId="2" fillId="0" borderId="2" xfId="19" applyNumberFormat="1" applyFont="1" applyBorder="1" applyAlignment="1">
      <alignment horizontal="left" wrapText="1"/>
    </xf>
    <xf numFmtId="1" fontId="4" fillId="0" borderId="2" xfId="0" applyNumberFormat="1" applyFont="1" applyFill="1" applyBorder="1"/>
    <xf numFmtId="169" fontId="4" fillId="0" borderId="2" xfId="19" applyNumberFormat="1" applyFont="1" applyBorder="1" applyAlignment="1">
      <alignment horizontal="left"/>
    </xf>
    <xf numFmtId="1" fontId="2" fillId="0" borderId="2" xfId="0" quotePrefix="1" applyNumberFormat="1" applyFont="1" applyBorder="1" applyAlignment="1">
      <alignment horizontal="right" wrapText="1"/>
    </xf>
    <xf numFmtId="169" fontId="4" fillId="0" borderId="0" xfId="1" applyFont="1" applyFill="1" applyBorder="1"/>
    <xf numFmtId="1" fontId="2" fillId="0" borderId="0" xfId="0" applyNumberFormat="1" applyFont="1" applyFill="1" applyBorder="1"/>
    <xf numFmtId="169" fontId="4" fillId="0" borderId="0" xfId="1" applyFont="1" applyBorder="1"/>
    <xf numFmtId="0" fontId="2" fillId="0" borderId="0" xfId="0" applyNumberFormat="1" applyFont="1" applyFill="1" applyBorder="1"/>
    <xf numFmtId="0" fontId="4" fillId="0" borderId="10" xfId="1" applyNumberFormat="1" applyFont="1" applyBorder="1"/>
    <xf numFmtId="1" fontId="4" fillId="0" borderId="0" xfId="0" quotePrefix="1" applyNumberFormat="1" applyFont="1" applyBorder="1" applyAlignment="1">
      <alignment horizontal="right"/>
    </xf>
    <xf numFmtId="0" fontId="4" fillId="0" borderId="0" xfId="1" applyNumberFormat="1" applyFont="1" applyBorder="1"/>
    <xf numFmtId="0" fontId="4" fillId="0" borderId="0" xfId="9" applyNumberFormat="1" applyFont="1" applyFill="1" applyBorder="1" applyAlignment="1">
      <alignment horizontal="left"/>
    </xf>
    <xf numFmtId="49" fontId="4" fillId="0" borderId="0" xfId="0" applyNumberFormat="1" applyFont="1" applyBorder="1" applyAlignment="1">
      <alignment horizontal="right"/>
    </xf>
    <xf numFmtId="169" fontId="4" fillId="0" borderId="10" xfId="1" applyFont="1" applyBorder="1"/>
    <xf numFmtId="169" fontId="2" fillId="0" borderId="0" xfId="19" applyNumberFormat="1" applyFont="1" applyBorder="1" applyAlignment="1">
      <alignment horizontal="left"/>
    </xf>
    <xf numFmtId="170" fontId="2" fillId="0" borderId="0" xfId="0" applyNumberFormat="1" applyFont="1" applyBorder="1" applyAlignment="1">
      <alignment horizontal="left"/>
    </xf>
    <xf numFmtId="0" fontId="2" fillId="0" borderId="0" xfId="0" applyFont="1" applyAlignment="1">
      <alignment horizontal="right"/>
    </xf>
    <xf numFmtId="167" fontId="3" fillId="3" borderId="2" xfId="2" applyNumberFormat="1" applyFont="1" applyFill="1" applyBorder="1" applyAlignment="1">
      <alignment horizontal="center"/>
    </xf>
    <xf numFmtId="0" fontId="2" fillId="2" borderId="2" xfId="0" applyFont="1" applyFill="1" applyBorder="1"/>
    <xf numFmtId="167" fontId="4" fillId="0" borderId="0" xfId="0" applyNumberFormat="1" applyFont="1" applyBorder="1"/>
    <xf numFmtId="0" fontId="2" fillId="2" borderId="0" xfId="0" applyFont="1" applyFill="1"/>
    <xf numFmtId="0" fontId="6" fillId="0" borderId="0" xfId="0" applyFont="1"/>
    <xf numFmtId="0" fontId="6" fillId="2" borderId="0" xfId="0" applyFont="1" applyFill="1"/>
    <xf numFmtId="0" fontId="5" fillId="0" borderId="0" xfId="0" applyFont="1"/>
    <xf numFmtId="0" fontId="7" fillId="0" borderId="0" xfId="0" applyFont="1"/>
    <xf numFmtId="0" fontId="8" fillId="0" borderId="0" xfId="0" applyFont="1"/>
    <xf numFmtId="0" fontId="2" fillId="2" borderId="2" xfId="0" applyFont="1" applyFill="1" applyBorder="1" applyAlignment="1">
      <alignment horizontal="left"/>
    </xf>
    <xf numFmtId="0" fontId="9" fillId="0" borderId="0" xfId="0" applyFont="1"/>
    <xf numFmtId="169" fontId="4" fillId="0" borderId="2" xfId="0" applyNumberFormat="1" applyFont="1" applyBorder="1" applyAlignment="1"/>
    <xf numFmtId="0" fontId="4" fillId="0" borderId="2" xfId="0" applyFont="1" applyBorder="1"/>
    <xf numFmtId="15" fontId="4" fillId="0" borderId="2" xfId="0" applyNumberFormat="1" applyFont="1" applyBorder="1"/>
    <xf numFmtId="166" fontId="4" fillId="0" borderId="2" xfId="0" applyNumberFormat="1" applyFont="1" applyBorder="1"/>
    <xf numFmtId="0" fontId="2" fillId="2" borderId="2" xfId="0" applyFont="1" applyFill="1" applyBorder="1" applyAlignment="1">
      <alignment horizontal="left" wrapText="1"/>
    </xf>
    <xf numFmtId="0" fontId="4" fillId="2" borderId="2" xfId="0" applyFont="1" applyFill="1" applyBorder="1" applyAlignment="1">
      <alignment horizontal="left"/>
    </xf>
    <xf numFmtId="170" fontId="4" fillId="0" borderId="2" xfId="0" applyNumberFormat="1" applyFont="1" applyBorder="1"/>
    <xf numFmtId="0" fontId="4" fillId="0" borderId="2" xfId="0" applyFont="1" applyFill="1" applyBorder="1" applyAlignment="1">
      <alignment horizontal="left" wrapText="1"/>
    </xf>
    <xf numFmtId="0" fontId="4" fillId="0" borderId="2" xfId="0" applyFont="1" applyBorder="1" applyAlignment="1">
      <alignment horizontal="right"/>
    </xf>
    <xf numFmtId="167" fontId="4" fillId="0" borderId="2" xfId="0" applyNumberFormat="1" applyFont="1" applyBorder="1"/>
    <xf numFmtId="0" fontId="4" fillId="0" borderId="2" xfId="0" applyFont="1" applyFill="1" applyBorder="1"/>
    <xf numFmtId="170" fontId="4" fillId="2" borderId="2" xfId="0" applyNumberFormat="1" applyFont="1" applyFill="1" applyBorder="1" applyAlignment="1">
      <alignment horizontal="right"/>
    </xf>
    <xf numFmtId="0" fontId="4" fillId="2" borderId="2" xfId="0" applyFont="1" applyFill="1" applyBorder="1" applyAlignment="1">
      <alignment horizontal="right"/>
    </xf>
    <xf numFmtId="0" fontId="4" fillId="2" borderId="2" xfId="0" quotePrefix="1" applyFont="1" applyFill="1" applyBorder="1" applyAlignment="1">
      <alignment horizontal="right"/>
    </xf>
    <xf numFmtId="170" fontId="4" fillId="0" borderId="2" xfId="0" applyNumberFormat="1" applyFont="1" applyBorder="1" applyAlignment="1">
      <alignment horizontal="right"/>
    </xf>
    <xf numFmtId="0" fontId="4" fillId="0" borderId="2" xfId="0" quotePrefix="1" applyFont="1" applyBorder="1" applyAlignment="1">
      <alignment horizontal="right"/>
    </xf>
    <xf numFmtId="0" fontId="4" fillId="0" borderId="0" xfId="0" applyFont="1"/>
    <xf numFmtId="170" fontId="4" fillId="2" borderId="2" xfId="0" applyNumberFormat="1" applyFont="1" applyFill="1" applyBorder="1"/>
    <xf numFmtId="0" fontId="4" fillId="2" borderId="2" xfId="0" applyFont="1" applyFill="1" applyBorder="1" applyAlignment="1">
      <alignment wrapText="1"/>
    </xf>
    <xf numFmtId="0" fontId="4" fillId="2" borderId="0" xfId="0" applyFont="1" applyFill="1"/>
    <xf numFmtId="1" fontId="4" fillId="0" borderId="2" xfId="0" applyNumberFormat="1" applyFont="1" applyBorder="1"/>
    <xf numFmtId="170" fontId="4" fillId="0" borderId="2" xfId="19" applyNumberFormat="1" applyFont="1" applyBorder="1" applyAlignment="1">
      <alignment horizontal="right"/>
    </xf>
    <xf numFmtId="169" fontId="4" fillId="0" borderId="2" xfId="2" applyFont="1" applyBorder="1" applyAlignment="1">
      <alignment horizontal="left"/>
    </xf>
    <xf numFmtId="169" fontId="4" fillId="0" borderId="2" xfId="0" applyNumberFormat="1" applyFont="1" applyBorder="1" applyAlignment="1">
      <alignment horizontal="left"/>
    </xf>
    <xf numFmtId="169" fontId="4" fillId="2" borderId="2" xfId="1" applyFont="1" applyFill="1" applyBorder="1" applyAlignment="1">
      <alignment horizontal="left" wrapText="1"/>
    </xf>
    <xf numFmtId="0" fontId="4" fillId="0" borderId="0" xfId="0" applyFont="1" applyFill="1" applyBorder="1"/>
    <xf numFmtId="0" fontId="4" fillId="0" borderId="0" xfId="0" applyFont="1" applyFill="1" applyBorder="1" applyAlignment="1">
      <alignment horizontal="left" wrapText="1"/>
    </xf>
    <xf numFmtId="167" fontId="4" fillId="0" borderId="0" xfId="0" applyNumberFormat="1" applyFont="1" applyFill="1" applyBorder="1"/>
    <xf numFmtId="170" fontId="4" fillId="0" borderId="2" xfId="0" applyNumberFormat="1" applyFont="1" applyFill="1" applyBorder="1" applyAlignment="1">
      <alignment horizontal="right"/>
    </xf>
    <xf numFmtId="1" fontId="4" fillId="0" borderId="2" xfId="21" applyNumberFormat="1" applyFont="1" applyFill="1" applyBorder="1"/>
    <xf numFmtId="170" fontId="4" fillId="0" borderId="2" xfId="67" applyNumberFormat="1" applyFont="1" applyBorder="1" applyAlignment="1">
      <alignment horizontal="left"/>
    </xf>
    <xf numFmtId="169" fontId="4" fillId="0" borderId="2" xfId="21" applyNumberFormat="1" applyFont="1" applyBorder="1" applyAlignment="1">
      <alignment horizontal="left" wrapText="1"/>
    </xf>
    <xf numFmtId="1" fontId="4" fillId="0" borderId="2" xfId="21" quotePrefix="1" applyNumberFormat="1" applyFont="1" applyBorder="1" applyAlignment="1">
      <alignment horizontal="left"/>
    </xf>
    <xf numFmtId="1" fontId="4" fillId="0" borderId="2" xfId="35" applyNumberFormat="1" applyFont="1" applyFill="1" applyBorder="1"/>
    <xf numFmtId="170" fontId="4" fillId="0" borderId="2" xfId="66" applyNumberFormat="1" applyFont="1" applyBorder="1" applyAlignment="1">
      <alignment horizontal="left" wrapText="1"/>
    </xf>
    <xf numFmtId="169" fontId="4" fillId="0" borderId="2" xfId="35" applyNumberFormat="1" applyFont="1" applyBorder="1" applyAlignment="1">
      <alignment horizontal="left" wrapText="1"/>
    </xf>
    <xf numFmtId="1" fontId="4" fillId="0" borderId="2" xfId="35" quotePrefix="1" applyNumberFormat="1" applyFont="1" applyBorder="1" applyAlignment="1">
      <alignment horizontal="left"/>
    </xf>
    <xf numFmtId="170" fontId="4" fillId="0" borderId="2" xfId="0" applyNumberFormat="1" applyFont="1" applyBorder="1" applyAlignment="1">
      <alignment horizontal="left"/>
    </xf>
    <xf numFmtId="0" fontId="4" fillId="0" borderId="2" xfId="0" quotePrefix="1" applyFont="1" applyBorder="1" applyAlignment="1">
      <alignment horizontal="left"/>
    </xf>
    <xf numFmtId="1" fontId="4" fillId="2" borderId="2" xfId="36" applyNumberFormat="1" applyFont="1" applyFill="1" applyBorder="1"/>
    <xf numFmtId="170" fontId="4" fillId="2" borderId="2" xfId="68" applyNumberFormat="1" applyFont="1" applyFill="1" applyBorder="1" applyAlignment="1">
      <alignment horizontal="left"/>
    </xf>
    <xf numFmtId="169" fontId="4" fillId="2" borderId="2" xfId="36" applyNumberFormat="1" applyFont="1" applyFill="1" applyBorder="1" applyAlignment="1">
      <alignment horizontal="left" wrapText="1"/>
    </xf>
    <xf numFmtId="1" fontId="4" fillId="2" borderId="2" xfId="36" quotePrefix="1" applyNumberFormat="1" applyFont="1" applyFill="1" applyBorder="1" applyAlignment="1">
      <alignment horizontal="left"/>
    </xf>
    <xf numFmtId="169" fontId="4" fillId="2" borderId="2" xfId="36" applyFont="1" applyFill="1" applyBorder="1" applyAlignment="1">
      <alignment horizontal="left" wrapText="1"/>
    </xf>
    <xf numFmtId="1" fontId="4" fillId="2" borderId="2" xfId="36" applyNumberFormat="1" applyFont="1" applyFill="1" applyBorder="1" applyAlignment="1">
      <alignment horizontal="left"/>
    </xf>
    <xf numFmtId="1" fontId="4" fillId="0" borderId="2" xfId="5" applyNumberFormat="1" applyFont="1" applyFill="1" applyBorder="1"/>
    <xf numFmtId="170" fontId="4" fillId="0" borderId="2" xfId="68" applyNumberFormat="1" applyFont="1" applyBorder="1" applyAlignment="1">
      <alignment horizontal="left"/>
    </xf>
    <xf numFmtId="0" fontId="4" fillId="0" borderId="2" xfId="0" applyNumberFormat="1" applyFont="1" applyBorder="1"/>
    <xf numFmtId="43" fontId="4" fillId="0" borderId="2" xfId="0" applyNumberFormat="1" applyFont="1" applyBorder="1"/>
    <xf numFmtId="0" fontId="4" fillId="0" borderId="2" xfId="0" applyFont="1" applyFill="1" applyBorder="1" applyAlignment="1">
      <alignment wrapText="1"/>
    </xf>
    <xf numFmtId="170" fontId="4" fillId="0" borderId="2" xfId="68" applyNumberFormat="1" applyFont="1" applyBorder="1" applyAlignment="1">
      <alignment horizontal="left" wrapText="1"/>
    </xf>
    <xf numFmtId="43" fontId="4" fillId="0" borderId="2" xfId="0" applyNumberFormat="1" applyFont="1" applyBorder="1" applyAlignment="1">
      <alignment wrapText="1"/>
    </xf>
    <xf numFmtId="169" fontId="4" fillId="0" borderId="2" xfId="9" applyFont="1" applyBorder="1" applyAlignment="1">
      <alignment horizontal="left"/>
    </xf>
    <xf numFmtId="43" fontId="4" fillId="2" borderId="2" xfId="0" applyNumberFormat="1" applyFont="1" applyFill="1" applyBorder="1"/>
    <xf numFmtId="170" fontId="4" fillId="0" borderId="2" xfId="0" applyNumberFormat="1" applyFont="1" applyFill="1" applyBorder="1" applyAlignment="1">
      <alignment horizontal="left"/>
    </xf>
    <xf numFmtId="170" fontId="2" fillId="2" borderId="2" xfId="19" applyNumberFormat="1" applyFont="1" applyFill="1" applyBorder="1" applyAlignment="1">
      <alignment horizontal="left"/>
    </xf>
    <xf numFmtId="0" fontId="2" fillId="2" borderId="2" xfId="0" applyNumberFormat="1" applyFont="1" applyFill="1" applyBorder="1" applyAlignment="1">
      <alignment horizontal="left" wrapText="1"/>
    </xf>
    <xf numFmtId="0" fontId="4" fillId="0" borderId="2" xfId="0" applyFont="1" applyFill="1" applyBorder="1" applyAlignment="1">
      <alignment horizontal="left"/>
    </xf>
    <xf numFmtId="170" fontId="4" fillId="0" borderId="2" xfId="19" applyNumberFormat="1" applyFont="1" applyBorder="1" applyAlignment="1">
      <alignment horizontal="left"/>
    </xf>
    <xf numFmtId="0" fontId="4" fillId="0" borderId="2" xfId="2" applyNumberFormat="1" applyFont="1" applyBorder="1" applyAlignment="1">
      <alignment horizontal="left" wrapText="1"/>
    </xf>
    <xf numFmtId="170" fontId="4" fillId="0" borderId="0" xfId="19" applyNumberFormat="1" applyFont="1" applyBorder="1" applyAlignment="1">
      <alignment horizontal="left"/>
    </xf>
    <xf numFmtId="0" fontId="4" fillId="0" borderId="0" xfId="0" applyFont="1" applyAlignment="1">
      <alignment horizontal="left"/>
    </xf>
    <xf numFmtId="167" fontId="4" fillId="0" borderId="1" xfId="0" applyNumberFormat="1" applyFont="1" applyBorder="1"/>
    <xf numFmtId="1" fontId="4" fillId="0" borderId="2" xfId="0" applyNumberFormat="1" applyFont="1" applyFill="1" applyBorder="1" applyAlignment="1">
      <alignment horizontal="left"/>
    </xf>
    <xf numFmtId="1" fontId="4" fillId="0" borderId="0" xfId="0" applyNumberFormat="1" applyFont="1" applyFill="1" applyBorder="1" applyAlignment="1">
      <alignment horizontal="left"/>
    </xf>
    <xf numFmtId="1" fontId="2" fillId="2" borderId="2" xfId="0" applyNumberFormat="1" applyFont="1" applyFill="1" applyBorder="1" applyAlignment="1">
      <alignment horizontal="left"/>
    </xf>
    <xf numFmtId="1" fontId="2" fillId="2" borderId="2" xfId="0" applyNumberFormat="1" applyFont="1" applyFill="1" applyBorder="1" applyAlignment="1">
      <alignment horizontal="right"/>
    </xf>
    <xf numFmtId="0" fontId="4" fillId="2" borderId="2" xfId="2" applyNumberFormat="1" applyFont="1" applyFill="1" applyBorder="1" applyAlignment="1">
      <alignment horizontal="left" vertical="center" wrapText="1"/>
    </xf>
    <xf numFmtId="0" fontId="4" fillId="0" borderId="2" xfId="2" applyNumberFormat="1" applyFont="1" applyBorder="1" applyAlignment="1">
      <alignment horizontal="left" vertical="center" wrapText="1"/>
    </xf>
    <xf numFmtId="0" fontId="4" fillId="0" borderId="0" xfId="0" applyFont="1" applyBorder="1"/>
    <xf numFmtId="167" fontId="4" fillId="0" borderId="0" xfId="0" applyNumberFormat="1" applyFont="1"/>
    <xf numFmtId="0" fontId="4" fillId="0" borderId="2" xfId="0" applyNumberFormat="1" applyFont="1" applyFill="1" applyBorder="1" applyAlignment="1">
      <alignment horizontal="left" wrapText="1"/>
    </xf>
    <xf numFmtId="1" fontId="4" fillId="0" borderId="2" xfId="0" quotePrefix="1" applyNumberFormat="1" applyFont="1" applyFill="1" applyBorder="1" applyAlignment="1">
      <alignment horizontal="right"/>
    </xf>
    <xf numFmtId="1" fontId="4" fillId="0" borderId="2" xfId="0" applyNumberFormat="1" applyFont="1" applyFill="1" applyBorder="1" applyAlignment="1">
      <alignment horizontal="right"/>
    </xf>
    <xf numFmtId="0" fontId="4" fillId="2" borderId="2" xfId="1" applyNumberFormat="1" applyFont="1" applyFill="1" applyBorder="1" applyAlignment="1"/>
    <xf numFmtId="49" fontId="2" fillId="2" borderId="2" xfId="0" quotePrefix="1" applyNumberFormat="1" applyFont="1" applyFill="1" applyBorder="1" applyAlignment="1">
      <alignment horizontal="right"/>
    </xf>
    <xf numFmtId="1" fontId="2" fillId="2" borderId="2" xfId="0" applyNumberFormat="1" applyFont="1" applyFill="1" applyBorder="1" applyAlignment="1">
      <alignment horizontal="left" wrapText="1"/>
    </xf>
    <xf numFmtId="0" fontId="4" fillId="2" borderId="2" xfId="1" applyNumberFormat="1" applyFont="1" applyFill="1" applyBorder="1" applyAlignment="1">
      <alignment wrapText="1"/>
    </xf>
    <xf numFmtId="0" fontId="5" fillId="2" borderId="0" xfId="0" applyFont="1" applyFill="1"/>
    <xf numFmtId="169" fontId="4" fillId="2" borderId="2" xfId="1" applyFont="1" applyFill="1" applyBorder="1" applyAlignment="1">
      <alignment wrapText="1"/>
    </xf>
    <xf numFmtId="0" fontId="2" fillId="2" borderId="2" xfId="0" applyNumberFormat="1" applyFont="1" applyFill="1" applyBorder="1" applyAlignment="1">
      <alignment wrapText="1"/>
    </xf>
    <xf numFmtId="0" fontId="4" fillId="2" borderId="2" xfId="0" applyNumberFormat="1" applyFont="1" applyFill="1" applyBorder="1"/>
    <xf numFmtId="0" fontId="2" fillId="2" borderId="0" xfId="0" applyFont="1" applyFill="1" applyAlignment="1">
      <alignment horizontal="left"/>
    </xf>
    <xf numFmtId="169" fontId="4" fillId="2" borderId="0" xfId="1" applyNumberFormat="1" applyFont="1" applyFill="1" applyBorder="1"/>
    <xf numFmtId="167" fontId="2" fillId="2" borderId="9" xfId="0" applyNumberFormat="1" applyFont="1" applyFill="1" applyBorder="1"/>
    <xf numFmtId="169" fontId="4" fillId="2" borderId="2" xfId="19" applyNumberFormat="1" applyFont="1" applyFill="1" applyBorder="1" applyAlignment="1">
      <alignment horizontal="left"/>
    </xf>
    <xf numFmtId="167" fontId="4" fillId="0" borderId="9" xfId="0" applyNumberFormat="1" applyFont="1" applyBorder="1"/>
    <xf numFmtId="0" fontId="2" fillId="0" borderId="0" xfId="0" applyFont="1" applyBorder="1" applyAlignment="1">
      <alignment wrapText="1"/>
    </xf>
    <xf numFmtId="1" fontId="4" fillId="2" borderId="2" xfId="22" applyNumberFormat="1" applyFont="1" applyFill="1" applyBorder="1" applyAlignment="1">
      <alignment horizontal="right"/>
    </xf>
    <xf numFmtId="169" fontId="4" fillId="2" borderId="2" xfId="22" applyFont="1" applyFill="1" applyBorder="1" applyAlignment="1">
      <alignment horizontal="left" wrapText="1"/>
    </xf>
    <xf numFmtId="170" fontId="4" fillId="2" borderId="2" xfId="64" applyNumberFormat="1" applyFont="1" applyFill="1" applyBorder="1" applyAlignment="1">
      <alignment horizontal="right"/>
    </xf>
    <xf numFmtId="1" fontId="4" fillId="2" borderId="2" xfId="22" applyNumberFormat="1" applyFont="1" applyFill="1" applyBorder="1"/>
    <xf numFmtId="0" fontId="2" fillId="0" borderId="0" xfId="0" applyFont="1"/>
    <xf numFmtId="169" fontId="4" fillId="2" borderId="2" xfId="1" applyFont="1" applyFill="1" applyBorder="1" applyAlignment="1">
      <alignment horizontal="left"/>
    </xf>
    <xf numFmtId="0" fontId="2" fillId="0" borderId="0" xfId="0" applyFont="1"/>
    <xf numFmtId="169" fontId="4" fillId="2" borderId="11" xfId="1" applyFont="1" applyFill="1" applyBorder="1" applyAlignment="1">
      <alignment horizontal="left"/>
    </xf>
    <xf numFmtId="0" fontId="2" fillId="0" borderId="0" xfId="0" applyFont="1"/>
    <xf numFmtId="1" fontId="4" fillId="2" borderId="2" xfId="0" applyNumberFormat="1" applyFont="1" applyFill="1" applyBorder="1" applyAlignment="1">
      <alignment horizontal="right"/>
    </xf>
    <xf numFmtId="0" fontId="2" fillId="0" borderId="0" xfId="0" applyFont="1"/>
    <xf numFmtId="0" fontId="4" fillId="2" borderId="2" xfId="0" applyFont="1" applyFill="1" applyBorder="1"/>
    <xf numFmtId="0" fontId="4" fillId="2" borderId="2" xfId="0" applyFont="1" applyFill="1" applyBorder="1" applyAlignment="1">
      <alignment horizontal="left" wrapText="1"/>
    </xf>
    <xf numFmtId="1" fontId="4" fillId="2" borderId="2" xfId="0" applyNumberFormat="1" applyFont="1" applyFill="1" applyBorder="1" applyAlignment="1">
      <alignment horizontal="left"/>
    </xf>
    <xf numFmtId="0" fontId="2" fillId="0" borderId="0" xfId="0" applyFont="1"/>
    <xf numFmtId="167" fontId="2" fillId="0" borderId="0" xfId="0" applyNumberFormat="1" applyFont="1"/>
    <xf numFmtId="0" fontId="2" fillId="0" borderId="0" xfId="0" applyFont="1" applyAlignment="1">
      <alignment horizontal="left"/>
    </xf>
    <xf numFmtId="170" fontId="2" fillId="2" borderId="2" xfId="0" applyNumberFormat="1" applyFont="1" applyFill="1" applyBorder="1" applyAlignment="1">
      <alignment horizontal="left"/>
    </xf>
    <xf numFmtId="1" fontId="2" fillId="2" borderId="2" xfId="0" quotePrefix="1" applyNumberFormat="1" applyFont="1" applyFill="1" applyBorder="1" applyAlignment="1">
      <alignment horizontal="right"/>
    </xf>
    <xf numFmtId="0" fontId="2" fillId="2" borderId="2" xfId="2" applyNumberFormat="1" applyFont="1" applyFill="1" applyBorder="1" applyAlignment="1">
      <alignment horizontal="left" wrapText="1"/>
    </xf>
    <xf numFmtId="0" fontId="0" fillId="0" borderId="0" xfId="0"/>
    <xf numFmtId="0" fontId="2" fillId="0" borderId="0" xfId="0" applyFont="1" applyBorder="1"/>
    <xf numFmtId="169" fontId="3" fillId="3" borderId="2" xfId="2" applyFont="1" applyFill="1" applyBorder="1" applyAlignment="1">
      <alignment horizontal="center"/>
    </xf>
    <xf numFmtId="169" fontId="3" fillId="3" borderId="2" xfId="2" applyFont="1" applyFill="1" applyBorder="1" applyAlignment="1">
      <alignment horizontal="left"/>
    </xf>
    <xf numFmtId="169" fontId="3" fillId="3" borderId="2" xfId="2" applyFont="1" applyFill="1" applyBorder="1" applyAlignment="1">
      <alignment horizontal="right"/>
    </xf>
    <xf numFmtId="167" fontId="2" fillId="0" borderId="9" xfId="0" applyNumberFormat="1" applyFont="1" applyBorder="1"/>
    <xf numFmtId="0" fontId="4" fillId="0" borderId="0" xfId="1" applyNumberFormat="1" applyFont="1" applyFill="1" applyBorder="1"/>
    <xf numFmtId="0" fontId="5" fillId="0" borderId="0" xfId="0" applyFont="1"/>
    <xf numFmtId="0" fontId="4" fillId="2" borderId="2" xfId="0" applyNumberFormat="1" applyFont="1" applyFill="1" applyBorder="1" applyAlignment="1">
      <alignment horizontal="left" wrapText="1"/>
    </xf>
    <xf numFmtId="170" fontId="4" fillId="2" borderId="2" xfId="0" applyNumberFormat="1" applyFont="1" applyFill="1" applyBorder="1" applyAlignment="1">
      <alignment horizontal="left"/>
    </xf>
    <xf numFmtId="0" fontId="2" fillId="0" borderId="0" xfId="0" applyFont="1"/>
    <xf numFmtId="167" fontId="4" fillId="2" borderId="2" xfId="0" applyNumberFormat="1" applyFont="1" applyFill="1" applyBorder="1"/>
    <xf numFmtId="170" fontId="4" fillId="2" borderId="2" xfId="19" applyNumberFormat="1" applyFont="1" applyFill="1" applyBorder="1" applyAlignment="1">
      <alignment horizontal="left"/>
    </xf>
    <xf numFmtId="169" fontId="4" fillId="2" borderId="2" xfId="1" applyFont="1" applyFill="1" applyBorder="1"/>
    <xf numFmtId="0" fontId="4" fillId="2" borderId="2" xfId="2" applyNumberFormat="1" applyFont="1" applyFill="1" applyBorder="1" applyAlignment="1">
      <alignment horizontal="left" wrapText="1"/>
    </xf>
    <xf numFmtId="1" fontId="4" fillId="2" borderId="2" xfId="0" applyNumberFormat="1" applyFont="1" applyFill="1" applyBorder="1"/>
    <xf numFmtId="167" fontId="2" fillId="2" borderId="2" xfId="0" applyNumberFormat="1" applyFont="1" applyFill="1" applyBorder="1"/>
    <xf numFmtId="1" fontId="2" fillId="2" borderId="2" xfId="0" applyNumberFormat="1" applyFont="1" applyFill="1" applyBorder="1"/>
    <xf numFmtId="0" fontId="4" fillId="2" borderId="2" xfId="1" applyNumberFormat="1" applyFont="1" applyFill="1" applyBorder="1"/>
    <xf numFmtId="1" fontId="4" fillId="2" borderId="2" xfId="0" quotePrefix="1" applyNumberFormat="1" applyFont="1" applyFill="1" applyBorder="1" applyAlignment="1">
      <alignment horizontal="right"/>
    </xf>
    <xf numFmtId="0" fontId="3" fillId="0" borderId="0" xfId="0" applyFont="1" applyBorder="1" applyAlignment="1">
      <alignment wrapText="1"/>
    </xf>
    <xf numFmtId="0" fontId="0" fillId="0" borderId="0" xfId="0" applyAlignment="1"/>
    <xf numFmtId="49" fontId="12" fillId="0" borderId="0" xfId="0" applyNumberFormat="1" applyFont="1" applyAlignment="1"/>
    <xf numFmtId="49" fontId="11" fillId="0" borderId="0" xfId="0" applyNumberFormat="1" applyFont="1" applyAlignment="1"/>
    <xf numFmtId="0" fontId="13" fillId="0" borderId="0" xfId="0" applyFont="1" applyFill="1"/>
    <xf numFmtId="0" fontId="14" fillId="0" borderId="17" xfId="0" applyFont="1" applyFill="1" applyBorder="1"/>
    <xf numFmtId="0" fontId="14" fillId="0" borderId="19" xfId="0" applyFont="1" applyFill="1" applyBorder="1"/>
    <xf numFmtId="0" fontId="15" fillId="0" borderId="0" xfId="0" applyFont="1" applyFill="1" applyBorder="1" applyAlignment="1">
      <alignment vertical="center"/>
    </xf>
    <xf numFmtId="0" fontId="13" fillId="0" borderId="19" xfId="0" applyFont="1" applyFill="1" applyBorder="1" applyAlignment="1">
      <alignment horizontal="right"/>
    </xf>
    <xf numFmtId="0" fontId="14" fillId="0" borderId="20" xfId="0" applyFont="1" applyFill="1" applyBorder="1"/>
    <xf numFmtId="0" fontId="14" fillId="0" borderId="0" xfId="0" applyFont="1" applyFill="1" applyBorder="1"/>
    <xf numFmtId="0" fontId="13" fillId="0" borderId="0" xfId="0" applyFont="1" applyFill="1" applyBorder="1" applyAlignment="1">
      <alignment horizontal="right"/>
    </xf>
    <xf numFmtId="0" fontId="13" fillId="0" borderId="0" xfId="0" applyFont="1" applyFill="1" applyBorder="1"/>
    <xf numFmtId="0" fontId="13" fillId="0" borderId="0" xfId="0" applyFont="1"/>
    <xf numFmtId="0" fontId="17" fillId="0" borderId="0" xfId="0" applyFont="1" applyFill="1" applyBorder="1" applyAlignment="1">
      <alignment horizontal="center"/>
    </xf>
    <xf numFmtId="0" fontId="13" fillId="0" borderId="15" xfId="0" applyFont="1" applyBorder="1"/>
    <xf numFmtId="49" fontId="13" fillId="0" borderId="0" xfId="0" applyNumberFormat="1" applyFont="1" applyFill="1" applyBorder="1"/>
    <xf numFmtId="0" fontId="17" fillId="0" borderId="15" xfId="0" applyFont="1" applyFill="1" applyBorder="1" applyAlignment="1">
      <alignment horizontal="center"/>
    </xf>
    <xf numFmtId="0" fontId="13" fillId="0" borderId="15" xfId="0" applyFont="1" applyFill="1" applyBorder="1"/>
    <xf numFmtId="0" fontId="13" fillId="0" borderId="21" xfId="0" applyFont="1" applyFill="1" applyBorder="1"/>
    <xf numFmtId="0" fontId="13" fillId="0" borderId="22" xfId="0" applyFont="1" applyFill="1" applyBorder="1"/>
    <xf numFmtId="0" fontId="13" fillId="0" borderId="23" xfId="0" applyFont="1" applyFill="1" applyBorder="1"/>
    <xf numFmtId="0" fontId="13" fillId="0" borderId="0" xfId="0" applyNumberFormat="1" applyFont="1" applyFill="1" applyBorder="1"/>
    <xf numFmtId="0" fontId="18" fillId="0" borderId="17" xfId="0" applyFont="1" applyFill="1" applyBorder="1"/>
    <xf numFmtId="0" fontId="13" fillId="0" borderId="19" xfId="0" applyFont="1" applyFill="1" applyBorder="1"/>
    <xf numFmtId="0" fontId="13" fillId="0" borderId="13" xfId="0" applyFont="1" applyFill="1" applyBorder="1"/>
    <xf numFmtId="0" fontId="13" fillId="0" borderId="20" xfId="0" applyFont="1" applyFill="1" applyBorder="1" applyAlignment="1">
      <alignment vertical="top"/>
    </xf>
    <xf numFmtId="0" fontId="13" fillId="0" borderId="0" xfId="0" applyFont="1" applyFill="1" applyBorder="1" applyAlignment="1"/>
    <xf numFmtId="0" fontId="13" fillId="0" borderId="15" xfId="0" applyFont="1" applyFill="1" applyBorder="1" applyAlignment="1">
      <alignment vertical="top"/>
    </xf>
    <xf numFmtId="0" fontId="13" fillId="0" borderId="0" xfId="0" applyFont="1" applyFill="1" applyBorder="1" applyAlignment="1">
      <alignment vertical="top"/>
    </xf>
    <xf numFmtId="0" fontId="13" fillId="0" borderId="22" xfId="0" applyFont="1" applyFill="1" applyBorder="1" applyAlignment="1"/>
    <xf numFmtId="0" fontId="13" fillId="0" borderId="19" xfId="0" applyNumberFormat="1" applyFont="1" applyFill="1" applyBorder="1"/>
    <xf numFmtId="165" fontId="14" fillId="0" borderId="13" xfId="0" applyNumberFormat="1" applyFont="1" applyFill="1" applyBorder="1" applyAlignment="1">
      <alignment horizontal="right"/>
    </xf>
    <xf numFmtId="0" fontId="18" fillId="0" borderId="20" xfId="0" applyFont="1" applyFill="1" applyBorder="1"/>
    <xf numFmtId="0" fontId="14" fillId="0" borderId="0" xfId="0" applyFont="1" applyFill="1" applyBorder="1" applyAlignment="1">
      <alignment horizontal="center"/>
    </xf>
    <xf numFmtId="0" fontId="14" fillId="0" borderId="0" xfId="0" applyNumberFormat="1" applyFont="1" applyFill="1" applyBorder="1" applyAlignment="1">
      <alignment horizontal="center"/>
    </xf>
    <xf numFmtId="165" fontId="14" fillId="0" borderId="15" xfId="0" applyNumberFormat="1" applyFont="1" applyFill="1" applyBorder="1" applyAlignment="1">
      <alignment horizontal="right"/>
    </xf>
    <xf numFmtId="0" fontId="13" fillId="0" borderId="20" xfId="0" applyFont="1" applyFill="1" applyBorder="1"/>
    <xf numFmtId="0" fontId="14" fillId="0" borderId="0" xfId="0" applyNumberFormat="1" applyFont="1" applyFill="1" applyBorder="1"/>
    <xf numFmtId="165" fontId="13" fillId="0" borderId="15" xfId="0" applyNumberFormat="1" applyFont="1" applyFill="1" applyBorder="1" applyAlignment="1">
      <alignment horizontal="right"/>
    </xf>
    <xf numFmtId="0" fontId="13" fillId="0" borderId="22" xfId="0" applyNumberFormat="1" applyFont="1" applyFill="1" applyBorder="1"/>
    <xf numFmtId="0" fontId="14" fillId="0" borderId="23" xfId="0" applyFont="1" applyFill="1" applyBorder="1"/>
    <xf numFmtId="0" fontId="13" fillId="0" borderId="19" xfId="0" quotePrefix="1" applyFont="1" applyFill="1" applyBorder="1"/>
    <xf numFmtId="0" fontId="19" fillId="0" borderId="19" xfId="0" applyFont="1" applyFill="1" applyBorder="1"/>
    <xf numFmtId="0" fontId="19" fillId="0" borderId="0" xfId="0" applyFont="1" applyFill="1" applyBorder="1"/>
    <xf numFmtId="0" fontId="20" fillId="0" borderId="15" xfId="71" quotePrefix="1" applyFill="1" applyBorder="1" applyAlignment="1" applyProtection="1"/>
    <xf numFmtId="0" fontId="13" fillId="0" borderId="22" xfId="0" applyFont="1" applyFill="1" applyBorder="1" applyAlignment="1">
      <alignment horizontal="left"/>
    </xf>
    <xf numFmtId="0" fontId="13" fillId="0" borderId="22" xfId="0" applyFont="1" applyFill="1" applyBorder="1" applyAlignment="1">
      <alignment horizontal="justify"/>
    </xf>
    <xf numFmtId="165" fontId="13" fillId="0" borderId="22" xfId="63" applyNumberFormat="1" applyFont="1" applyFill="1" applyBorder="1" applyAlignment="1">
      <alignment horizontal="justify"/>
    </xf>
    <xf numFmtId="165" fontId="13" fillId="0" borderId="23" xfId="63" applyNumberFormat="1" applyFont="1" applyFill="1" applyBorder="1" applyAlignment="1">
      <alignment horizontal="justify"/>
    </xf>
    <xf numFmtId="0" fontId="14" fillId="0" borderId="0" xfId="0" applyFont="1" applyFill="1" applyBorder="1" applyAlignment="1">
      <alignment horizontal="left"/>
    </xf>
    <xf numFmtId="0" fontId="14" fillId="0" borderId="0" xfId="0" applyFont="1" applyFill="1" applyBorder="1" applyAlignment="1">
      <alignment wrapText="1"/>
    </xf>
    <xf numFmtId="0" fontId="18" fillId="0" borderId="17" xfId="10" applyNumberFormat="1" applyFont="1" applyFill="1" applyBorder="1"/>
    <xf numFmtId="0" fontId="14" fillId="0" borderId="19" xfId="10" applyNumberFormat="1" applyFont="1" applyFill="1" applyBorder="1"/>
    <xf numFmtId="0" fontId="13" fillId="0" borderId="19" xfId="10" applyNumberFormat="1" applyFont="1" applyFill="1" applyBorder="1"/>
    <xf numFmtId="0" fontId="13" fillId="0" borderId="13" xfId="10" applyNumberFormat="1" applyFont="1" applyFill="1" applyBorder="1"/>
    <xf numFmtId="0" fontId="14" fillId="0" borderId="20" xfId="10" applyNumberFormat="1" applyFont="1" applyFill="1" applyBorder="1"/>
    <xf numFmtId="0" fontId="13" fillId="0" borderId="0" xfId="10" applyNumberFormat="1" applyFont="1" applyFill="1" applyBorder="1"/>
    <xf numFmtId="0" fontId="13" fillId="0" borderId="15" xfId="10" applyNumberFormat="1" applyFont="1" applyFill="1" applyBorder="1"/>
    <xf numFmtId="0" fontId="21" fillId="0" borderId="0" xfId="10" applyNumberFormat="1" applyFont="1" applyFill="1" applyBorder="1" applyAlignment="1">
      <alignment horizontal="center"/>
    </xf>
    <xf numFmtId="0" fontId="13" fillId="0" borderId="20" xfId="10" applyNumberFormat="1" applyFont="1" applyFill="1" applyBorder="1"/>
    <xf numFmtId="0" fontId="13" fillId="0" borderId="21" xfId="10" applyNumberFormat="1" applyFont="1" applyFill="1" applyBorder="1"/>
    <xf numFmtId="0" fontId="13" fillId="0" borderId="22" xfId="10" applyNumberFormat="1" applyFont="1" applyFill="1" applyBorder="1"/>
    <xf numFmtId="0" fontId="19" fillId="0" borderId="22" xfId="10" applyNumberFormat="1" applyFont="1" applyFill="1" applyBorder="1" applyAlignment="1">
      <alignment wrapText="1"/>
    </xf>
    <xf numFmtId="165" fontId="14" fillId="0" borderId="22" xfId="63" applyNumberFormat="1" applyFont="1" applyFill="1" applyBorder="1"/>
    <xf numFmtId="0" fontId="13" fillId="0" borderId="23" xfId="0" applyFont="1" applyBorder="1"/>
    <xf numFmtId="0" fontId="0" fillId="0" borderId="0" xfId="0" applyFill="1"/>
    <xf numFmtId="0" fontId="0" fillId="0" borderId="0" xfId="0" applyFill="1" applyBorder="1"/>
    <xf numFmtId="164" fontId="0" fillId="0" borderId="0" xfId="63" applyNumberFormat="1" applyFont="1" applyFill="1" applyBorder="1"/>
    <xf numFmtId="0" fontId="16" fillId="0" borderId="0" xfId="0" applyFont="1" applyFill="1" applyBorder="1" applyAlignment="1"/>
    <xf numFmtId="0" fontId="24" fillId="0" borderId="0" xfId="0" applyFont="1" applyFill="1" applyBorder="1" applyAlignment="1"/>
    <xf numFmtId="0" fontId="0" fillId="0" borderId="2" xfId="0" applyBorder="1"/>
    <xf numFmtId="0" fontId="20" fillId="0" borderId="0" xfId="71" quotePrefix="1" applyFill="1" applyBorder="1" applyAlignment="1" applyProtection="1"/>
    <xf numFmtId="0" fontId="25" fillId="0" borderId="0" xfId="0" applyFont="1" applyFill="1" applyBorder="1"/>
    <xf numFmtId="1" fontId="26" fillId="0" borderId="0" xfId="0" applyNumberFormat="1" applyFont="1" applyFill="1" applyBorder="1" applyAlignment="1">
      <alignment horizontal="left"/>
    </xf>
    <xf numFmtId="0" fontId="26" fillId="0" borderId="0" xfId="0" applyFont="1" applyFill="1" applyBorder="1"/>
    <xf numFmtId="165" fontId="26" fillId="0" borderId="0" xfId="0" applyNumberFormat="1" applyFont="1" applyFill="1" applyBorder="1"/>
    <xf numFmtId="165" fontId="26" fillId="0" borderId="22" xfId="0" applyNumberFormat="1" applyFont="1" applyFill="1" applyBorder="1"/>
    <xf numFmtId="0" fontId="14" fillId="0" borderId="0" xfId="0" applyFont="1" applyFill="1" applyBorder="1" applyAlignment="1"/>
    <xf numFmtId="14" fontId="14" fillId="0" borderId="0" xfId="0" applyNumberFormat="1" applyFont="1" applyFill="1" applyBorder="1" applyAlignment="1">
      <alignment horizontal="left"/>
    </xf>
    <xf numFmtId="15" fontId="14" fillId="0" borderId="0" xfId="0" applyNumberFormat="1" applyFont="1" applyFill="1" applyBorder="1" applyAlignment="1"/>
    <xf numFmtId="1" fontId="25" fillId="0" borderId="0" xfId="0" applyNumberFormat="1" applyFont="1" applyFill="1" applyBorder="1" applyAlignment="1">
      <alignment horizontal="left"/>
    </xf>
    <xf numFmtId="0" fontId="27" fillId="0" borderId="0" xfId="0" applyFont="1" applyFill="1" applyBorder="1" applyAlignment="1">
      <alignment horizontal="center"/>
    </xf>
    <xf numFmtId="165" fontId="25" fillId="0" borderId="0" xfId="0" applyNumberFormat="1" applyFont="1" applyFill="1" applyBorder="1"/>
    <xf numFmtId="165" fontId="25" fillId="0" borderId="0" xfId="69" applyNumberFormat="1" applyFont="1" applyFill="1" applyBorder="1"/>
    <xf numFmtId="0" fontId="0" fillId="0" borderId="0" xfId="0" applyBorder="1"/>
    <xf numFmtId="0" fontId="13" fillId="0" borderId="0" xfId="10" applyNumberFormat="1" applyFont="1" applyFill="1" applyBorder="1" applyAlignment="1">
      <alignment horizontal="left"/>
    </xf>
    <xf numFmtId="0" fontId="2" fillId="0" borderId="2" xfId="0" applyFont="1" applyBorder="1" applyAlignment="1">
      <alignment horizontal="left" wrapText="1"/>
    </xf>
    <xf numFmtId="0" fontId="4" fillId="0" borderId="0" xfId="0" applyFont="1" applyBorder="1" applyAlignment="1">
      <alignment horizontal="left" wrapText="1"/>
    </xf>
    <xf numFmtId="0" fontId="29" fillId="0" borderId="0" xfId="0" applyFont="1"/>
    <xf numFmtId="0" fontId="28" fillId="0" borderId="0" xfId="0" applyFont="1" applyAlignment="1">
      <alignment horizontal="center" vertical="center"/>
    </xf>
    <xf numFmtId="0" fontId="28" fillId="0" borderId="0" xfId="0" applyFont="1" applyAlignment="1">
      <alignment horizontal="left"/>
    </xf>
    <xf numFmtId="167" fontId="28" fillId="0" borderId="0" xfId="63" applyNumberFormat="1" applyFont="1"/>
    <xf numFmtId="168" fontId="30" fillId="0" borderId="0" xfId="63" applyFont="1"/>
    <xf numFmtId="0" fontId="28" fillId="0" borderId="0" xfId="0" applyFont="1"/>
    <xf numFmtId="0" fontId="33" fillId="0" borderId="0" xfId="0" applyFont="1" applyAlignment="1"/>
    <xf numFmtId="0" fontId="29" fillId="0" borderId="0" xfId="0" applyFont="1" applyAlignment="1"/>
    <xf numFmtId="0" fontId="28" fillId="0" borderId="0" xfId="0" applyFont="1" applyBorder="1" applyAlignment="1">
      <alignment horizontal="left"/>
    </xf>
    <xf numFmtId="167" fontId="28" fillId="0" borderId="0" xfId="63" applyNumberFormat="1" applyFont="1" applyBorder="1"/>
    <xf numFmtId="168" fontId="30" fillId="0" borderId="0" xfId="63" applyFont="1" applyBorder="1"/>
    <xf numFmtId="0" fontId="28" fillId="0" borderId="0" xfId="0" applyFont="1" applyBorder="1" applyAlignment="1"/>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quotePrefix="1" applyFont="1" applyBorder="1" applyAlignment="1">
      <alignment horizontal="center" vertical="center"/>
    </xf>
    <xf numFmtId="0" fontId="32" fillId="0" borderId="0" xfId="0" applyFont="1" applyBorder="1" applyAlignment="1">
      <alignment vertical="center" wrapText="1"/>
    </xf>
    <xf numFmtId="0" fontId="28" fillId="0" borderId="0" xfId="0" applyFont="1" applyBorder="1" applyAlignment="1">
      <alignment horizontal="left" vertical="top" wrapText="1"/>
    </xf>
    <xf numFmtId="0" fontId="29" fillId="0" borderId="0" xfId="0" applyFont="1" applyFill="1" applyBorder="1"/>
    <xf numFmtId="0" fontId="28" fillId="0" borderId="0" xfId="0" applyFont="1" applyFill="1" applyBorder="1" applyAlignment="1">
      <alignment horizontal="center" vertical="center"/>
    </xf>
    <xf numFmtId="0" fontId="28" fillId="0" borderId="0" xfId="0" applyFont="1" applyFill="1" applyBorder="1" applyAlignment="1">
      <alignment horizontal="left"/>
    </xf>
    <xf numFmtId="167" fontId="30" fillId="0" borderId="0" xfId="63" applyNumberFormat="1" applyFont="1" applyFill="1" applyBorder="1" applyAlignment="1">
      <alignment horizontal="right"/>
    </xf>
    <xf numFmtId="168" fontId="30" fillId="0" borderId="0" xfId="63" applyFont="1" applyFill="1" applyBorder="1" applyAlignment="1">
      <alignment horizontal="right"/>
    </xf>
    <xf numFmtId="0" fontId="28" fillId="0" borderId="0" xfId="0" applyFont="1" applyBorder="1" applyAlignment="1">
      <alignment wrapText="1"/>
    </xf>
    <xf numFmtId="0" fontId="31" fillId="0" borderId="0" xfId="0" applyFont="1" applyBorder="1" applyAlignment="1">
      <alignment horizontal="center" vertical="center" wrapText="1"/>
    </xf>
    <xf numFmtId="0" fontId="28" fillId="0" borderId="0" xfId="0" applyFont="1" applyFill="1" applyBorder="1" applyAlignment="1"/>
    <xf numFmtId="168" fontId="28" fillId="0" borderId="0" xfId="63" applyFont="1" applyFill="1" applyBorder="1" applyAlignment="1">
      <alignment horizontal="right"/>
    </xf>
    <xf numFmtId="0" fontId="16" fillId="0" borderId="0" xfId="0" applyFont="1" applyFill="1" applyBorder="1" applyAlignment="1">
      <alignment horizontal="right"/>
    </xf>
    <xf numFmtId="169" fontId="3" fillId="3" borderId="0" xfId="2" applyFont="1" applyFill="1" applyBorder="1" applyAlignment="1">
      <alignment horizontal="center"/>
    </xf>
    <xf numFmtId="169" fontId="3" fillId="3" borderId="0" xfId="2" applyFont="1" applyFill="1" applyBorder="1" applyAlignment="1">
      <alignment horizontal="left"/>
    </xf>
    <xf numFmtId="169" fontId="3" fillId="3" borderId="0" xfId="2" applyFont="1" applyFill="1" applyBorder="1" applyAlignment="1">
      <alignment horizontal="right"/>
    </xf>
    <xf numFmtId="0" fontId="4" fillId="0" borderId="0" xfId="0" applyFont="1" applyBorder="1" applyAlignment="1">
      <alignment horizontal="left"/>
    </xf>
    <xf numFmtId="0" fontId="2" fillId="0" borderId="0" xfId="0" applyFont="1" applyBorder="1" applyAlignment="1">
      <alignment horizontal="right"/>
    </xf>
    <xf numFmtId="0" fontId="4" fillId="2" borderId="0" xfId="0" applyFont="1" applyFill="1" applyBorder="1"/>
    <xf numFmtId="0" fontId="4" fillId="2" borderId="0" xfId="0" applyFont="1" applyFill="1" applyBorder="1" applyAlignment="1">
      <alignment horizontal="left" wrapText="1"/>
    </xf>
    <xf numFmtId="0" fontId="4" fillId="2" borderId="0" xfId="0" applyFont="1" applyFill="1" applyBorder="1" applyAlignment="1">
      <alignment horizontal="left"/>
    </xf>
    <xf numFmtId="167" fontId="4" fillId="2" borderId="0" xfId="0" applyNumberFormat="1" applyFont="1" applyFill="1" applyBorder="1"/>
    <xf numFmtId="169" fontId="4" fillId="2" borderId="0" xfId="1" applyFont="1" applyFill="1" applyBorder="1" applyAlignment="1">
      <alignment horizontal="left"/>
    </xf>
    <xf numFmtId="170" fontId="2" fillId="0" borderId="0" xfId="0" applyNumberFormat="1" applyFont="1" applyBorder="1" applyAlignment="1">
      <alignment horizontal="right"/>
    </xf>
    <xf numFmtId="0" fontId="2" fillId="0" borderId="0" xfId="0" quotePrefix="1" applyFont="1" applyBorder="1" applyAlignment="1">
      <alignment horizontal="right"/>
    </xf>
    <xf numFmtId="0" fontId="2" fillId="2" borderId="0" xfId="0" applyFont="1" applyFill="1" applyBorder="1"/>
    <xf numFmtId="167" fontId="2" fillId="2" borderId="0" xfId="0" applyNumberFormat="1" applyFont="1" applyFill="1" applyBorder="1"/>
    <xf numFmtId="167" fontId="3" fillId="0" borderId="0" xfId="0" applyNumberFormat="1" applyFont="1" applyBorder="1"/>
    <xf numFmtId="169" fontId="4" fillId="0" borderId="0" xfId="9" applyFont="1" applyBorder="1" applyAlignment="1">
      <alignment horizontal="left" wrapText="1"/>
    </xf>
    <xf numFmtId="1" fontId="2" fillId="2" borderId="0" xfId="0" applyNumberFormat="1" applyFont="1" applyFill="1" applyBorder="1"/>
    <xf numFmtId="0" fontId="2" fillId="2" borderId="0" xfId="0" applyFont="1" applyFill="1" applyBorder="1" applyAlignment="1">
      <alignment horizontal="left" wrapText="1"/>
    </xf>
    <xf numFmtId="1" fontId="2" fillId="2" borderId="0" xfId="0" quotePrefix="1" applyNumberFormat="1" applyFont="1" applyFill="1" applyBorder="1" applyAlignment="1">
      <alignment horizontal="right"/>
    </xf>
    <xf numFmtId="1" fontId="2" fillId="0" borderId="0" xfId="0" quotePrefix="1" applyNumberFormat="1" applyFont="1" applyBorder="1" applyAlignment="1">
      <alignment horizontal="right"/>
    </xf>
    <xf numFmtId="170" fontId="4" fillId="2" borderId="2" xfId="19" applyNumberFormat="1" applyFont="1" applyFill="1" applyBorder="1" applyAlignment="1">
      <alignment horizontal="right"/>
    </xf>
    <xf numFmtId="165" fontId="4" fillId="0" borderId="2" xfId="0" applyNumberFormat="1" applyFont="1" applyBorder="1"/>
    <xf numFmtId="170" fontId="4" fillId="0" borderId="0" xfId="0" applyNumberFormat="1" applyFont="1" applyBorder="1" applyAlignment="1">
      <alignment horizontal="left"/>
    </xf>
    <xf numFmtId="170" fontId="4" fillId="2" borderId="0" xfId="0" applyNumberFormat="1" applyFont="1" applyFill="1" applyBorder="1" applyAlignment="1">
      <alignment horizontal="left"/>
    </xf>
    <xf numFmtId="170" fontId="4" fillId="2" borderId="0" xfId="68" applyNumberFormat="1" applyFont="1" applyFill="1" applyBorder="1" applyAlignment="1">
      <alignment horizontal="left"/>
    </xf>
    <xf numFmtId="43" fontId="2" fillId="0" borderId="0" xfId="0" applyNumberFormat="1" applyFont="1" applyBorder="1"/>
    <xf numFmtId="170" fontId="4" fillId="0" borderId="0" xfId="68" applyNumberFormat="1" applyFont="1" applyBorder="1" applyAlignment="1">
      <alignment horizontal="left"/>
    </xf>
    <xf numFmtId="1" fontId="4" fillId="0" borderId="0" xfId="0" applyNumberFormat="1" applyFont="1" applyBorder="1" applyAlignment="1">
      <alignment horizontal="left"/>
    </xf>
    <xf numFmtId="43" fontId="4" fillId="0" borderId="0" xfId="0" applyNumberFormat="1" applyFont="1" applyBorder="1"/>
    <xf numFmtId="0" fontId="4" fillId="0" borderId="0" xfId="0" applyFont="1" applyFill="1" applyBorder="1" applyAlignment="1">
      <alignment wrapText="1"/>
    </xf>
    <xf numFmtId="170" fontId="4" fillId="0" borderId="0" xfId="68" applyNumberFormat="1" applyFont="1" applyBorder="1" applyAlignment="1">
      <alignment horizontal="left" wrapText="1"/>
    </xf>
    <xf numFmtId="1" fontId="4" fillId="0" borderId="0" xfId="0" applyNumberFormat="1" applyFont="1" applyBorder="1" applyAlignment="1">
      <alignment horizontal="left" wrapText="1"/>
    </xf>
    <xf numFmtId="169" fontId="4" fillId="0" borderId="0" xfId="0" applyNumberFormat="1" applyFont="1" applyBorder="1" applyAlignment="1"/>
    <xf numFmtId="43" fontId="4" fillId="0" borderId="0" xfId="0" applyNumberFormat="1" applyFont="1" applyBorder="1" applyAlignment="1">
      <alignment wrapText="1"/>
    </xf>
    <xf numFmtId="0" fontId="4" fillId="0" borderId="0" xfId="8" applyNumberFormat="1" applyFont="1" applyBorder="1" applyAlignment="1">
      <alignment horizontal="left" wrapText="1"/>
    </xf>
    <xf numFmtId="1" fontId="4" fillId="2" borderId="0" xfId="0" applyNumberFormat="1" applyFont="1" applyFill="1" applyBorder="1" applyAlignment="1">
      <alignment horizontal="left"/>
    </xf>
    <xf numFmtId="43" fontId="4" fillId="2" borderId="0" xfId="0" applyNumberFormat="1" applyFont="1" applyFill="1" applyBorder="1"/>
    <xf numFmtId="0" fontId="4" fillId="0" borderId="0" xfId="1" applyNumberFormat="1" applyFont="1" applyBorder="1" applyAlignment="1">
      <alignment horizontal="left" wrapText="1"/>
    </xf>
    <xf numFmtId="0" fontId="3" fillId="0" borderId="9" xfId="0" applyFont="1" applyBorder="1" applyAlignment="1">
      <alignment horizontal="left"/>
    </xf>
    <xf numFmtId="1" fontId="4" fillId="2" borderId="0" xfId="0" applyNumberFormat="1" applyFont="1" applyFill="1" applyBorder="1"/>
    <xf numFmtId="170" fontId="4" fillId="2" borderId="0" xfId="19" applyNumberFormat="1" applyFont="1" applyFill="1" applyBorder="1" applyAlignment="1">
      <alignment horizontal="left"/>
    </xf>
    <xf numFmtId="0" fontId="4" fillId="2" borderId="0" xfId="0" applyNumberFormat="1" applyFont="1" applyFill="1" applyBorder="1" applyAlignment="1">
      <alignment horizontal="left" wrapText="1"/>
    </xf>
    <xf numFmtId="1" fontId="4" fillId="2" borderId="0" xfId="0" quotePrefix="1" applyNumberFormat="1" applyFont="1" applyFill="1" applyBorder="1" applyAlignment="1">
      <alignment horizontal="right"/>
    </xf>
    <xf numFmtId="0" fontId="4" fillId="0" borderId="0" xfId="2" applyNumberFormat="1" applyFont="1" applyBorder="1" applyAlignment="1">
      <alignment horizontal="left" wrapText="1"/>
    </xf>
    <xf numFmtId="0" fontId="4" fillId="2" borderId="0" xfId="2" applyNumberFormat="1" applyFont="1" applyFill="1" applyBorder="1" applyAlignment="1">
      <alignment horizontal="left" vertical="center" wrapText="1"/>
    </xf>
    <xf numFmtId="1" fontId="4" fillId="2" borderId="0" xfId="0" applyNumberFormat="1" applyFont="1" applyFill="1" applyBorder="1" applyAlignment="1">
      <alignment horizontal="right"/>
    </xf>
    <xf numFmtId="170" fontId="2" fillId="2" borderId="0" xfId="0" applyNumberFormat="1" applyFont="1" applyFill="1" applyBorder="1" applyAlignment="1">
      <alignment horizontal="left"/>
    </xf>
    <xf numFmtId="0" fontId="4" fillId="2" borderId="0" xfId="8" applyNumberFormat="1" applyFont="1" applyFill="1" applyBorder="1" applyAlignment="1">
      <alignment horizontal="left" wrapText="1"/>
    </xf>
    <xf numFmtId="0" fontId="3" fillId="0" borderId="9" xfId="0" applyFont="1" applyFill="1" applyBorder="1" applyAlignment="1">
      <alignment horizontal="left"/>
    </xf>
    <xf numFmtId="167" fontId="3" fillId="3" borderId="0" xfId="2" applyNumberFormat="1" applyFont="1" applyFill="1" applyBorder="1" applyAlignment="1">
      <alignment horizontal="center"/>
    </xf>
    <xf numFmtId="0" fontId="2" fillId="0" borderId="0" xfId="2" applyNumberFormat="1" applyFont="1" applyBorder="1" applyAlignment="1">
      <alignment horizontal="left" vertical="center" wrapText="1"/>
    </xf>
    <xf numFmtId="169" fontId="4" fillId="0" borderId="0" xfId="19" applyNumberFormat="1" applyFont="1" applyBorder="1" applyAlignment="1">
      <alignment horizontal="left"/>
    </xf>
    <xf numFmtId="0" fontId="4" fillId="2" borderId="0" xfId="2" applyNumberFormat="1" applyFont="1" applyFill="1" applyBorder="1" applyAlignment="1">
      <alignment horizontal="left" wrapText="1"/>
    </xf>
    <xf numFmtId="169" fontId="4" fillId="2" borderId="0" xfId="1" applyFont="1" applyFill="1" applyBorder="1"/>
    <xf numFmtId="0" fontId="4" fillId="0" borderId="0" xfId="1" applyNumberFormat="1" applyFont="1" applyBorder="1" applyAlignment="1"/>
    <xf numFmtId="0" fontId="4" fillId="2" borderId="0" xfId="1" applyNumberFormat="1" applyFont="1" applyFill="1" applyBorder="1"/>
    <xf numFmtId="170" fontId="2" fillId="2" borderId="0" xfId="19" applyNumberFormat="1" applyFont="1" applyFill="1" applyBorder="1" applyAlignment="1">
      <alignment horizontal="left"/>
    </xf>
    <xf numFmtId="0" fontId="3" fillId="0" borderId="9" xfId="0" applyFont="1" applyFill="1" applyBorder="1"/>
    <xf numFmtId="1" fontId="4" fillId="0" borderId="0" xfId="0" applyNumberFormat="1" applyFont="1" applyFill="1" applyBorder="1"/>
    <xf numFmtId="0" fontId="2" fillId="2" borderId="0" xfId="2" applyNumberFormat="1" applyFont="1" applyFill="1" applyBorder="1" applyAlignment="1">
      <alignment horizontal="left" wrapText="1"/>
    </xf>
    <xf numFmtId="0" fontId="2" fillId="0" borderId="0" xfId="0" applyNumberFormat="1" applyFont="1" applyBorder="1" applyAlignment="1">
      <alignment horizontal="left" wrapText="1"/>
    </xf>
    <xf numFmtId="0" fontId="2" fillId="0" borderId="0" xfId="2" applyNumberFormat="1" applyFont="1" applyBorder="1" applyAlignment="1">
      <alignment horizontal="left" wrapText="1"/>
    </xf>
    <xf numFmtId="167" fontId="4" fillId="0" borderId="2" xfId="0" applyNumberFormat="1" applyFont="1" applyFill="1" applyBorder="1"/>
    <xf numFmtId="170" fontId="4" fillId="0" borderId="2" xfId="19" applyNumberFormat="1" applyFont="1" applyFill="1" applyBorder="1" applyAlignment="1">
      <alignment horizontal="left"/>
    </xf>
    <xf numFmtId="0" fontId="2" fillId="0" borderId="2" xfId="2" applyNumberFormat="1" applyFont="1" applyFill="1" applyBorder="1" applyAlignment="1">
      <alignment horizontal="left" wrapText="1"/>
    </xf>
    <xf numFmtId="0" fontId="39" fillId="0" borderId="9" xfId="1" applyNumberFormat="1" applyFont="1" applyFill="1" applyBorder="1"/>
    <xf numFmtId="169" fontId="4" fillId="0" borderId="0" xfId="1" applyFont="1" applyBorder="1" applyAlignment="1">
      <alignment wrapText="1"/>
    </xf>
    <xf numFmtId="49" fontId="2" fillId="0" borderId="0" xfId="0" applyNumberFormat="1" applyFont="1" applyBorder="1" applyAlignment="1">
      <alignment horizontal="right"/>
    </xf>
    <xf numFmtId="0" fontId="4" fillId="0" borderId="0" xfId="1" applyNumberFormat="1" applyFont="1" applyBorder="1" applyAlignment="1">
      <alignment wrapText="1"/>
    </xf>
    <xf numFmtId="0" fontId="4" fillId="0" borderId="2" xfId="9" applyNumberFormat="1" applyFont="1" applyFill="1" applyBorder="1" applyAlignment="1">
      <alignment horizontal="left" wrapText="1"/>
    </xf>
    <xf numFmtId="0" fontId="4" fillId="0" borderId="2" xfId="2" applyNumberFormat="1" applyFont="1" applyFill="1" applyBorder="1" applyAlignment="1">
      <alignment horizontal="left" wrapText="1"/>
    </xf>
    <xf numFmtId="0" fontId="4" fillId="0" borderId="2" xfId="1" applyNumberFormat="1" applyFont="1" applyFill="1" applyBorder="1" applyAlignment="1">
      <alignment horizontal="left" wrapText="1"/>
    </xf>
    <xf numFmtId="169" fontId="39" fillId="0" borderId="9" xfId="1" applyFont="1" applyFill="1" applyBorder="1" applyAlignment="1">
      <alignment wrapText="1"/>
    </xf>
    <xf numFmtId="169" fontId="4" fillId="2" borderId="0" xfId="19" applyNumberFormat="1" applyFont="1" applyFill="1" applyBorder="1" applyAlignment="1">
      <alignment horizontal="left"/>
    </xf>
    <xf numFmtId="0" fontId="4" fillId="0" borderId="0" xfId="9" applyNumberFormat="1" applyFont="1" applyBorder="1" applyAlignment="1">
      <alignment horizontal="left"/>
    </xf>
    <xf numFmtId="49" fontId="4" fillId="2" borderId="0" xfId="0" applyNumberFormat="1" applyFont="1" applyFill="1" applyBorder="1" applyAlignment="1">
      <alignment horizontal="right"/>
    </xf>
    <xf numFmtId="169" fontId="4" fillId="0" borderId="2" xfId="19" applyNumberFormat="1" applyFont="1" applyFill="1" applyBorder="1" applyAlignment="1">
      <alignment horizontal="left"/>
    </xf>
    <xf numFmtId="169" fontId="4" fillId="0" borderId="2" xfId="0" applyNumberFormat="1" applyFont="1" applyFill="1" applyBorder="1" applyAlignment="1">
      <alignment horizontal="left" wrapText="1"/>
    </xf>
    <xf numFmtId="169" fontId="4" fillId="0" borderId="2" xfId="1" applyNumberFormat="1" applyFont="1" applyFill="1" applyBorder="1"/>
    <xf numFmtId="0" fontId="4" fillId="0" borderId="2" xfId="1" applyNumberFormat="1" applyFont="1" applyFill="1" applyBorder="1" applyAlignment="1">
      <alignment wrapText="1"/>
    </xf>
    <xf numFmtId="0" fontId="4" fillId="0" borderId="2" xfId="0" applyNumberFormat="1" applyFont="1" applyFill="1" applyBorder="1"/>
    <xf numFmtId="49" fontId="4" fillId="0" borderId="2" xfId="0" applyNumberFormat="1" applyFont="1" applyFill="1" applyBorder="1" applyAlignment="1">
      <alignment horizontal="right"/>
    </xf>
    <xf numFmtId="1" fontId="2" fillId="0" borderId="0" xfId="0" applyNumberFormat="1" applyFont="1" applyFill="1" applyBorder="1" applyAlignment="1">
      <alignment wrapText="1"/>
    </xf>
    <xf numFmtId="170" fontId="2" fillId="0" borderId="0" xfId="19" applyNumberFormat="1" applyFont="1" applyBorder="1" applyAlignment="1">
      <alignment horizontal="left" wrapText="1"/>
    </xf>
    <xf numFmtId="1" fontId="2" fillId="0" borderId="0" xfId="0" quotePrefix="1" applyNumberFormat="1" applyFont="1" applyBorder="1" applyAlignment="1">
      <alignment horizontal="right" wrapText="1"/>
    </xf>
    <xf numFmtId="169" fontId="2" fillId="0" borderId="2" xfId="19" applyNumberFormat="1" applyFont="1" applyFill="1" applyBorder="1" applyAlignment="1">
      <alignment horizontal="left"/>
    </xf>
    <xf numFmtId="0" fontId="4" fillId="0" borderId="2" xfId="9" applyNumberFormat="1" applyFont="1" applyFill="1" applyBorder="1" applyAlignment="1">
      <alignment horizontal="left"/>
    </xf>
    <xf numFmtId="0" fontId="2" fillId="0" borderId="0" xfId="0" applyNumberFormat="1" applyFont="1" applyBorder="1"/>
    <xf numFmtId="169" fontId="2" fillId="2" borderId="0" xfId="19" applyNumberFormat="1" applyFont="1" applyFill="1" applyBorder="1" applyAlignment="1">
      <alignment horizontal="left"/>
    </xf>
    <xf numFmtId="0" fontId="4" fillId="0" borderId="2" xfId="8" applyNumberFormat="1" applyFont="1" applyFill="1" applyBorder="1" applyAlignment="1">
      <alignment horizontal="left" wrapText="1"/>
    </xf>
    <xf numFmtId="0" fontId="2" fillId="2" borderId="2" xfId="0" applyNumberFormat="1" applyFont="1" applyFill="1" applyBorder="1"/>
    <xf numFmtId="170" fontId="2" fillId="2" borderId="2" xfId="0" applyNumberFormat="1" applyFont="1" applyFill="1" applyBorder="1" applyAlignment="1">
      <alignment horizontal="left" wrapText="1"/>
    </xf>
    <xf numFmtId="167" fontId="40" fillId="0" borderId="2" xfId="0" applyNumberFormat="1" applyFont="1" applyBorder="1" applyAlignment="1">
      <alignment horizontal="center" wrapText="1"/>
    </xf>
    <xf numFmtId="1" fontId="4" fillId="0" borderId="0" xfId="9" applyNumberFormat="1" applyFont="1" applyBorder="1"/>
    <xf numFmtId="170" fontId="2" fillId="0" borderId="0" xfId="9" applyNumberFormat="1" applyFont="1" applyBorder="1" applyAlignment="1">
      <alignment horizontal="right"/>
    </xf>
    <xf numFmtId="169" fontId="2" fillId="0" borderId="0" xfId="9" applyFont="1" applyBorder="1" applyAlignment="1">
      <alignment horizontal="left" wrapText="1"/>
    </xf>
    <xf numFmtId="1" fontId="2" fillId="0" borderId="0" xfId="9" applyNumberFormat="1" applyFont="1" applyBorder="1" applyAlignment="1">
      <alignment horizontal="right"/>
    </xf>
    <xf numFmtId="169" fontId="4" fillId="0" borderId="0" xfId="9" applyFont="1" applyBorder="1"/>
    <xf numFmtId="167" fontId="2" fillId="0" borderId="10" xfId="0" applyNumberFormat="1" applyFont="1" applyBorder="1"/>
    <xf numFmtId="169" fontId="4" fillId="0" borderId="0" xfId="9" applyFont="1" applyFill="1" applyBorder="1" applyAlignment="1">
      <alignment horizontal="left"/>
    </xf>
    <xf numFmtId="15" fontId="4" fillId="0" borderId="0" xfId="0" applyNumberFormat="1" applyFont="1" applyBorder="1"/>
    <xf numFmtId="166" fontId="4" fillId="0" borderId="10" xfId="0" applyNumberFormat="1" applyFont="1" applyBorder="1"/>
    <xf numFmtId="0" fontId="14" fillId="0" borderId="15" xfId="0" applyFont="1" applyFill="1" applyBorder="1" applyAlignment="1"/>
    <xf numFmtId="0" fontId="13" fillId="0" borderId="0" xfId="0" applyFont="1" applyBorder="1"/>
    <xf numFmtId="15" fontId="14" fillId="0" borderId="15" xfId="0" applyNumberFormat="1" applyFont="1" applyFill="1" applyBorder="1" applyAlignment="1"/>
    <xf numFmtId="0" fontId="42" fillId="0" borderId="0" xfId="0" applyFont="1" applyAlignment="1"/>
    <xf numFmtId="0" fontId="40" fillId="0" borderId="0" xfId="0" applyFont="1" applyBorder="1" applyAlignment="1">
      <alignment horizontal="left" vertical="top"/>
    </xf>
    <xf numFmtId="0" fontId="40" fillId="0" borderId="2" xfId="0" applyFont="1" applyBorder="1" applyAlignment="1">
      <alignment horizontal="left" vertical="top"/>
    </xf>
    <xf numFmtId="0" fontId="40" fillId="0" borderId="2" xfId="0" applyFont="1" applyBorder="1" applyAlignment="1">
      <alignment vertical="top"/>
    </xf>
    <xf numFmtId="0" fontId="28" fillId="0" borderId="0" xfId="0" applyFont="1" applyAlignment="1">
      <alignment horizontal="left" vertical="top"/>
    </xf>
    <xf numFmtId="0" fontId="28" fillId="0" borderId="0" xfId="0" applyFont="1" applyAlignment="1"/>
    <xf numFmtId="0" fontId="31" fillId="0" borderId="0" xfId="0" applyFont="1" applyAlignment="1">
      <alignment horizontal="center"/>
    </xf>
    <xf numFmtId="0" fontId="32" fillId="0" borderId="0" xfId="0" applyFont="1"/>
    <xf numFmtId="0" fontId="0" fillId="0" borderId="0" xfId="0"/>
    <xf numFmtId="0" fontId="40" fillId="0" borderId="2" xfId="0" applyFont="1" applyBorder="1" applyAlignment="1">
      <alignment vertical="top" wrapText="1"/>
    </xf>
    <xf numFmtId="0" fontId="40" fillId="0" borderId="2" xfId="0" applyFont="1" applyBorder="1"/>
    <xf numFmtId="0" fontId="42" fillId="0" borderId="0" xfId="0" applyFont="1"/>
    <xf numFmtId="0" fontId="40" fillId="0" borderId="2" xfId="0" applyFont="1" applyBorder="1" applyAlignment="1">
      <alignment horizontal="center" vertical="center" wrapText="1"/>
    </xf>
    <xf numFmtId="0" fontId="40" fillId="0" borderId="2" xfId="0" applyFont="1" applyBorder="1" applyAlignment="1"/>
    <xf numFmtId="0" fontId="46" fillId="0" borderId="2" xfId="0" applyFont="1" applyBorder="1" applyAlignment="1">
      <alignment vertical="top"/>
    </xf>
    <xf numFmtId="0" fontId="46" fillId="0" borderId="2" xfId="0" applyFont="1" applyBorder="1" applyAlignment="1">
      <alignment horizontal="center" vertical="top"/>
    </xf>
    <xf numFmtId="168" fontId="46" fillId="0" borderId="2" xfId="63" applyFont="1" applyBorder="1" applyAlignment="1">
      <alignment vertical="top"/>
    </xf>
    <xf numFmtId="0" fontId="44" fillId="0" borderId="2" xfId="0" applyFont="1" applyBorder="1" applyAlignment="1">
      <alignment horizontal="center"/>
    </xf>
    <xf numFmtId="0" fontId="46" fillId="0" borderId="2" xfId="0" applyFont="1" applyBorder="1" applyAlignment="1">
      <alignment vertical="top" wrapText="1"/>
    </xf>
    <xf numFmtId="0" fontId="44" fillId="0" borderId="2" xfId="0" applyFont="1" applyBorder="1" applyAlignment="1">
      <alignment horizontal="center" vertical="top"/>
    </xf>
    <xf numFmtId="0" fontId="40" fillId="0" borderId="2" xfId="0" applyFont="1" applyBorder="1" applyAlignment="1">
      <alignment horizontal="center" vertical="top" wrapText="1"/>
    </xf>
    <xf numFmtId="0" fontId="40" fillId="0" borderId="2" xfId="0" applyFont="1" applyBorder="1" applyAlignment="1">
      <alignment horizontal="left" vertical="top" wrapText="1"/>
    </xf>
    <xf numFmtId="168" fontId="46" fillId="2" borderId="2" xfId="63" applyFont="1" applyFill="1" applyBorder="1" applyAlignment="1">
      <alignment vertical="top"/>
    </xf>
    <xf numFmtId="168" fontId="46" fillId="0" borderId="2" xfId="63" applyFont="1" applyFill="1" applyBorder="1" applyAlignment="1">
      <alignment vertical="top"/>
    </xf>
    <xf numFmtId="0" fontId="46" fillId="0" borderId="0" xfId="0" applyFont="1" applyFill="1" applyBorder="1" applyAlignment="1">
      <alignment vertical="top"/>
    </xf>
    <xf numFmtId="0" fontId="0" fillId="0" borderId="0" xfId="0" applyAlignment="1">
      <alignment horizontal="left" indent="1"/>
    </xf>
    <xf numFmtId="168" fontId="48" fillId="0" borderId="0" xfId="0" applyNumberFormat="1" applyFont="1"/>
    <xf numFmtId="168" fontId="0" fillId="0" borderId="0" xfId="63" applyFont="1"/>
    <xf numFmtId="168" fontId="48" fillId="0" borderId="0" xfId="63" applyFont="1"/>
    <xf numFmtId="4" fontId="0" fillId="0" borderId="0" xfId="0" applyNumberFormat="1" applyFill="1"/>
    <xf numFmtId="0" fontId="44" fillId="0" borderId="0" xfId="0" applyFont="1" applyBorder="1" applyAlignment="1">
      <alignment horizontal="center" vertical="top"/>
    </xf>
    <xf numFmtId="4" fontId="0" fillId="0" borderId="0" xfId="0" applyNumberFormat="1" applyFill="1" applyAlignment="1"/>
    <xf numFmtId="4" fontId="40" fillId="0" borderId="2" xfId="0" applyNumberFormat="1" applyFont="1" applyFill="1" applyBorder="1" applyAlignment="1"/>
    <xf numFmtId="0" fontId="40" fillId="0" borderId="2" xfId="0" applyFont="1" applyBorder="1" applyAlignment="1">
      <alignment horizontal="right"/>
    </xf>
    <xf numFmtId="0" fontId="0" fillId="0" borderId="0" xfId="0" applyFill="1" applyAlignment="1"/>
    <xf numFmtId="0" fontId="40" fillId="0" borderId="2" xfId="0" applyFont="1" applyFill="1" applyBorder="1" applyAlignment="1"/>
    <xf numFmtId="0" fontId="46" fillId="0" borderId="2" xfId="0" applyFont="1" applyBorder="1" applyAlignment="1"/>
    <xf numFmtId="0" fontId="46" fillId="0" borderId="2" xfId="0" applyFont="1" applyBorder="1" applyAlignment="1">
      <alignment horizontal="center"/>
    </xf>
    <xf numFmtId="0" fontId="40" fillId="0" borderId="2" xfId="0" applyFont="1" applyFill="1" applyBorder="1"/>
    <xf numFmtId="0" fontId="40" fillId="0" borderId="2" xfId="0" applyNumberFormat="1" applyFont="1" applyBorder="1" applyAlignment="1">
      <alignment horizontal="left"/>
    </xf>
    <xf numFmtId="0" fontId="0" fillId="0" borderId="0" xfId="0" applyNumberFormat="1" applyFill="1" applyAlignment="1">
      <alignment horizontal="left"/>
    </xf>
    <xf numFmtId="168" fontId="1" fillId="0" borderId="0" xfId="72" applyFont="1" applyFill="1"/>
    <xf numFmtId="0" fontId="40" fillId="0" borderId="2" xfId="0" applyNumberFormat="1" applyFont="1" applyBorder="1" applyAlignment="1"/>
    <xf numFmtId="0" fontId="40" fillId="0" borderId="2" xfId="0" applyNumberFormat="1" applyFont="1" applyBorder="1" applyAlignment="1">
      <alignment horizontal="right"/>
    </xf>
    <xf numFmtId="0" fontId="40" fillId="0" borderId="2" xfId="0" applyNumberFormat="1" applyFont="1" applyBorder="1"/>
    <xf numFmtId="0" fontId="46" fillId="0" borderId="2" xfId="0" applyFont="1" applyFill="1" applyBorder="1" applyAlignment="1">
      <alignment vertical="top"/>
    </xf>
    <xf numFmtId="0" fontId="50" fillId="0" borderId="0" xfId="0" applyFont="1" applyAlignment="1">
      <alignment horizontal="justify"/>
    </xf>
    <xf numFmtId="0" fontId="42" fillId="0" borderId="2" xfId="0" applyFont="1" applyFill="1" applyBorder="1" applyAlignment="1">
      <alignment vertical="top"/>
    </xf>
    <xf numFmtId="0" fontId="37" fillId="0" borderId="0" xfId="0" applyFont="1"/>
    <xf numFmtId="0" fontId="51" fillId="0" borderId="0" xfId="0" applyFont="1"/>
    <xf numFmtId="0" fontId="52" fillId="0" borderId="0" xfId="0" applyFont="1"/>
    <xf numFmtId="0" fontId="49" fillId="0" borderId="0" xfId="0" applyFont="1" applyFill="1" applyBorder="1" applyAlignment="1">
      <alignment horizontal="right"/>
    </xf>
    <xf numFmtId="167" fontId="40" fillId="0" borderId="2" xfId="0" applyNumberFormat="1" applyFont="1" applyBorder="1" applyAlignment="1">
      <alignment horizontal="center" vertical="center" wrapText="1"/>
    </xf>
    <xf numFmtId="167" fontId="40" fillId="0" borderId="2" xfId="63" applyNumberFormat="1" applyFont="1" applyBorder="1"/>
    <xf numFmtId="167" fontId="42" fillId="0" borderId="2" xfId="63" applyNumberFormat="1" applyFont="1" applyBorder="1"/>
    <xf numFmtId="167" fontId="42" fillId="2" borderId="2" xfId="70" applyNumberFormat="1" applyFont="1" applyFill="1" applyBorder="1" applyAlignment="1">
      <alignment horizontal="right" vertical="center" wrapText="1"/>
    </xf>
    <xf numFmtId="172" fontId="40" fillId="0" borderId="2" xfId="63" applyNumberFormat="1" applyFont="1" applyBorder="1"/>
    <xf numFmtId="168" fontId="43" fillId="0" borderId="0" xfId="63" applyFont="1"/>
    <xf numFmtId="0" fontId="40" fillId="0" borderId="0" xfId="0" applyFont="1" applyBorder="1" applyAlignment="1"/>
    <xf numFmtId="0" fontId="53" fillId="0" borderId="0" xfId="0" applyFont="1" applyBorder="1"/>
    <xf numFmtId="0" fontId="43" fillId="0" borderId="0" xfId="0" applyFont="1" applyBorder="1" applyAlignment="1">
      <alignment wrapText="1"/>
    </xf>
    <xf numFmtId="0" fontId="43" fillId="0" borderId="0" xfId="0" applyFont="1" applyBorder="1" applyAlignment="1">
      <alignment horizontal="left" wrapText="1"/>
    </xf>
    <xf numFmtId="167" fontId="43" fillId="0" borderId="0" xfId="63" applyNumberFormat="1" applyFont="1" applyBorder="1"/>
    <xf numFmtId="0" fontId="42" fillId="0" borderId="0" xfId="0" applyFont="1" applyFill="1" applyBorder="1" applyAlignment="1">
      <alignment horizontal="right"/>
    </xf>
    <xf numFmtId="0" fontId="40" fillId="0" borderId="0" xfId="0" applyFont="1" applyBorder="1" applyAlignment="1">
      <alignment wrapText="1"/>
    </xf>
    <xf numFmtId="168" fontId="40" fillId="0" borderId="0" xfId="63" applyFont="1" applyBorder="1"/>
    <xf numFmtId="0" fontId="40" fillId="0" borderId="0" xfId="0" applyFont="1"/>
    <xf numFmtId="0" fontId="43" fillId="0" borderId="2" xfId="0" applyFont="1" applyBorder="1" applyAlignment="1">
      <alignment vertical="top" wrapText="1"/>
    </xf>
    <xf numFmtId="0" fontId="40" fillId="0" borderId="2" xfId="0" applyFont="1" applyBorder="1" applyAlignment="1">
      <alignment horizontal="justify" vertical="top" wrapText="1"/>
    </xf>
    <xf numFmtId="0" fontId="42" fillId="0" borderId="5" xfId="0" applyFont="1" applyBorder="1" applyAlignment="1">
      <alignment vertical="top" wrapText="1"/>
    </xf>
    <xf numFmtId="0" fontId="43" fillId="0" borderId="2" xfId="0" applyFont="1" applyBorder="1" applyAlignment="1">
      <alignment horizontal="justify" vertical="top" wrapText="1"/>
    </xf>
    <xf numFmtId="0" fontId="40" fillId="0" borderId="2" xfId="0" applyFont="1" applyBorder="1" applyAlignment="1">
      <alignment horizontal="center"/>
    </xf>
    <xf numFmtId="0" fontId="42" fillId="2" borderId="2" xfId="0" applyFont="1" applyFill="1" applyBorder="1" applyAlignment="1">
      <alignment vertical="center" wrapText="1"/>
    </xf>
    <xf numFmtId="0" fontId="42" fillId="0" borderId="2" xfId="0" applyFont="1" applyBorder="1" applyAlignment="1">
      <alignment horizontal="left" wrapText="1"/>
    </xf>
    <xf numFmtId="0" fontId="42" fillId="2" borderId="2" xfId="70" applyFont="1" applyFill="1" applyBorder="1" applyAlignment="1">
      <alignment vertical="center" wrapText="1"/>
    </xf>
    <xf numFmtId="0" fontId="40" fillId="0" borderId="0" xfId="0" applyFont="1" applyAlignment="1">
      <alignment horizontal="left" vertical="top"/>
    </xf>
    <xf numFmtId="0" fontId="40" fillId="0" borderId="0" xfId="0" applyFont="1" applyAlignment="1">
      <alignment horizontal="center" vertical="center"/>
    </xf>
    <xf numFmtId="0" fontId="40" fillId="0" borderId="0" xfId="0" applyFont="1" applyAlignment="1">
      <alignment horizontal="left"/>
    </xf>
    <xf numFmtId="167" fontId="40" fillId="0" borderId="0" xfId="63" applyNumberFormat="1" applyFont="1"/>
    <xf numFmtId="0" fontId="40" fillId="0" borderId="0" xfId="0" applyFont="1" applyAlignment="1"/>
    <xf numFmtId="0" fontId="44" fillId="0" borderId="0" xfId="0" applyFont="1" applyAlignment="1">
      <alignment horizontal="center"/>
    </xf>
    <xf numFmtId="0" fontId="43" fillId="0" borderId="0" xfId="0" applyFont="1" applyAlignment="1">
      <alignment horizontal="justify"/>
    </xf>
    <xf numFmtId="0" fontId="40" fillId="0" borderId="0" xfId="0" applyFont="1" applyAlignment="1">
      <alignment horizontal="justify"/>
    </xf>
    <xf numFmtId="0" fontId="40" fillId="0" borderId="0" xfId="0" applyFont="1" applyBorder="1" applyAlignment="1">
      <alignment horizontal="left" vertical="top" wrapText="1"/>
    </xf>
    <xf numFmtId="0" fontId="40" fillId="0" borderId="0" xfId="0" applyFont="1" applyFill="1" applyBorder="1" applyAlignment="1">
      <alignment horizontal="left"/>
    </xf>
    <xf numFmtId="167" fontId="43" fillId="0" borderId="0" xfId="63" applyNumberFormat="1" applyFont="1" applyFill="1" applyBorder="1" applyAlignment="1">
      <alignment horizontal="right"/>
    </xf>
    <xf numFmtId="168" fontId="43" fillId="0" borderId="0" xfId="63" applyFont="1" applyFill="1" applyBorder="1" applyAlignment="1">
      <alignment horizontal="right"/>
    </xf>
    <xf numFmtId="0" fontId="44" fillId="0" borderId="0" xfId="0" applyFont="1" applyBorder="1" applyAlignment="1">
      <alignment horizontal="center" vertical="center" wrapText="1"/>
    </xf>
    <xf numFmtId="0" fontId="40" fillId="0" borderId="0" xfId="0" applyFont="1" applyFill="1" applyBorder="1" applyAlignment="1"/>
    <xf numFmtId="168" fontId="40" fillId="0" borderId="0" xfId="63" applyFont="1" applyFill="1" applyBorder="1" applyAlignment="1">
      <alignment horizontal="right"/>
    </xf>
    <xf numFmtId="168" fontId="46" fillId="0" borderId="2" xfId="63" applyFont="1" applyFill="1" applyBorder="1" applyAlignment="1"/>
    <xf numFmtId="0" fontId="40" fillId="0" borderId="2" xfId="0" applyFont="1" applyBorder="1" applyAlignment="1">
      <alignment horizontal="left" wrapText="1"/>
    </xf>
    <xf numFmtId="0" fontId="47" fillId="0" borderId="0" xfId="0" applyFont="1" applyFill="1"/>
    <xf numFmtId="0" fontId="40" fillId="0" borderId="2" xfId="0" applyFont="1" applyFill="1" applyBorder="1" applyAlignment="1">
      <alignment vertical="top" wrapText="1"/>
    </xf>
    <xf numFmtId="0" fontId="46" fillId="0" borderId="2" xfId="0" applyFont="1" applyFill="1" applyBorder="1" applyAlignment="1">
      <alignment horizontal="center" vertical="top"/>
    </xf>
    <xf numFmtId="168" fontId="40" fillId="0" borderId="2" xfId="63" applyFont="1" applyFill="1" applyBorder="1" applyAlignment="1">
      <alignment vertical="top"/>
    </xf>
    <xf numFmtId="0" fontId="44" fillId="0" borderId="2" xfId="0" applyFont="1" applyFill="1" applyBorder="1" applyAlignment="1">
      <alignment horizontal="center" vertical="top"/>
    </xf>
    <xf numFmtId="0" fontId="40" fillId="0" borderId="2" xfId="0" applyFont="1" applyFill="1" applyBorder="1" applyAlignment="1">
      <alignment horizontal="left" vertical="top"/>
    </xf>
    <xf numFmtId="0" fontId="40" fillId="0" borderId="2" xfId="0" applyFont="1" applyFill="1" applyBorder="1" applyAlignment="1">
      <alignment horizontal="left" vertical="top" wrapText="1"/>
    </xf>
    <xf numFmtId="0" fontId="14" fillId="0" borderId="0" xfId="0" applyFont="1" applyFill="1" applyBorder="1" applyAlignment="1">
      <alignment horizontal="center"/>
    </xf>
    <xf numFmtId="0" fontId="15" fillId="0" borderId="19" xfId="0" applyFont="1" applyFill="1" applyBorder="1" applyAlignment="1">
      <alignment vertical="center"/>
    </xf>
    <xf numFmtId="0" fontId="23" fillId="0" borderId="19" xfId="0" applyFont="1" applyFill="1" applyBorder="1" applyAlignment="1">
      <alignment horizontal="center"/>
    </xf>
    <xf numFmtId="0" fontId="50" fillId="0" borderId="2" xfId="0" applyFont="1" applyBorder="1" applyAlignment="1"/>
    <xf numFmtId="0" fontId="50" fillId="0" borderId="2" xfId="0" applyFont="1" applyBorder="1"/>
    <xf numFmtId="0" fontId="50" fillId="0" borderId="0" xfId="0" applyFont="1" applyAlignment="1"/>
    <xf numFmtId="0" fontId="57" fillId="0" borderId="2" xfId="0" applyFont="1" applyBorder="1" applyAlignment="1">
      <alignment horizontal="center"/>
    </xf>
    <xf numFmtId="0" fontId="50" fillId="0" borderId="5" xfId="0" applyFont="1" applyBorder="1"/>
    <xf numFmtId="0" fontId="10" fillId="0" borderId="0" xfId="0" applyFont="1" applyBorder="1" applyAlignment="1">
      <alignment vertical="top"/>
    </xf>
    <xf numFmtId="0" fontId="57" fillId="0" borderId="0" xfId="0" applyFont="1" applyBorder="1" applyAlignment="1">
      <alignment horizontal="center"/>
    </xf>
    <xf numFmtId="0" fontId="50" fillId="0" borderId="0" xfId="0" applyFont="1" applyBorder="1" applyAlignment="1"/>
    <xf numFmtId="0" fontId="50" fillId="0" borderId="0" xfId="0" applyFont="1" applyBorder="1"/>
    <xf numFmtId="0" fontId="10" fillId="0" borderId="0" xfId="0" applyFont="1" applyBorder="1" applyAlignment="1"/>
    <xf numFmtId="165" fontId="50" fillId="0" borderId="2" xfId="69" applyFont="1" applyBorder="1"/>
    <xf numFmtId="0" fontId="50" fillId="0" borderId="2" xfId="0" applyFont="1" applyFill="1" applyBorder="1"/>
    <xf numFmtId="0" fontId="10" fillId="0" borderId="0" xfId="0" applyFont="1" applyBorder="1" applyAlignment="1">
      <alignment wrapText="1"/>
    </xf>
    <xf numFmtId="0" fontId="10" fillId="0" borderId="0" xfId="0" applyFont="1" applyFill="1" applyBorder="1" applyAlignment="1"/>
    <xf numFmtId="0" fontId="10" fillId="0" borderId="0" xfId="0" applyFont="1"/>
    <xf numFmtId="0" fontId="58" fillId="0" borderId="0" xfId="0" applyFont="1" applyFill="1" applyBorder="1" applyAlignment="1">
      <alignment horizontal="center" wrapText="1"/>
    </xf>
    <xf numFmtId="0" fontId="10" fillId="0" borderId="0" xfId="0" applyFont="1" applyAlignment="1">
      <alignment horizontal="left" vertical="top"/>
    </xf>
    <xf numFmtId="0" fontId="10" fillId="0" borderId="0" xfId="0" applyFont="1" applyAlignment="1">
      <alignment horizontal="center" vertical="center"/>
    </xf>
    <xf numFmtId="0" fontId="10" fillId="0" borderId="0" xfId="0" applyFont="1" applyAlignment="1">
      <alignment horizontal="left"/>
    </xf>
    <xf numFmtId="167" fontId="10" fillId="0" borderId="0" xfId="63" applyNumberFormat="1" applyFont="1"/>
    <xf numFmtId="168" fontId="58" fillId="0" borderId="0" xfId="63" applyFont="1"/>
    <xf numFmtId="0" fontId="10" fillId="0" borderId="0" xfId="0" applyFont="1" applyAlignment="1"/>
    <xf numFmtId="0" fontId="59" fillId="0" borderId="0" xfId="0" applyFont="1" applyAlignment="1">
      <alignment horizontal="center"/>
    </xf>
    <xf numFmtId="0" fontId="58" fillId="0" borderId="0" xfId="0" applyFont="1" applyFill="1" applyBorder="1" applyAlignment="1"/>
    <xf numFmtId="0" fontId="58" fillId="0" borderId="0" xfId="0" applyFont="1" applyFill="1" applyBorder="1" applyAlignment="1">
      <alignment horizontal="left"/>
    </xf>
    <xf numFmtId="14" fontId="58" fillId="0" borderId="0" xfId="0" applyNumberFormat="1" applyFont="1" applyFill="1" applyBorder="1" applyAlignment="1">
      <alignment horizontal="left"/>
    </xf>
    <xf numFmtId="0" fontId="58" fillId="0" borderId="0" xfId="0" applyFont="1" applyFill="1" applyBorder="1" applyAlignment="1">
      <alignment horizontal="center"/>
    </xf>
    <xf numFmtId="168" fontId="10" fillId="0" borderId="0" xfId="63" applyFont="1" applyBorder="1"/>
    <xf numFmtId="0" fontId="10" fillId="0" borderId="0" xfId="0" applyFont="1" applyFill="1" applyBorder="1" applyAlignment="1">
      <alignment horizontal="center" vertical="top"/>
    </xf>
    <xf numFmtId="0" fontId="58" fillId="0" borderId="2" xfId="0" applyFont="1" applyBorder="1" applyAlignment="1">
      <alignment vertical="top" wrapText="1"/>
    </xf>
    <xf numFmtId="0" fontId="10" fillId="0" borderId="2" xfId="0" applyFont="1" applyBorder="1" applyAlignment="1">
      <alignment horizontal="justify" wrapText="1"/>
    </xf>
    <xf numFmtId="0" fontId="10" fillId="0" borderId="2" xfId="0" applyFont="1" applyBorder="1" applyAlignment="1">
      <alignment horizontal="center" wrapText="1"/>
    </xf>
    <xf numFmtId="0" fontId="10" fillId="0" borderId="2" xfId="0" applyFont="1" applyBorder="1"/>
    <xf numFmtId="0" fontId="10" fillId="0" borderId="2" xfId="0" applyFont="1" applyBorder="1" applyAlignment="1"/>
    <xf numFmtId="0" fontId="59" fillId="0" borderId="2" xfId="0" applyFont="1" applyBorder="1" applyAlignment="1">
      <alignment horizontal="center"/>
    </xf>
    <xf numFmtId="0" fontId="10" fillId="0" borderId="2" xfId="0" applyFont="1" applyBorder="1" applyAlignment="1">
      <alignment horizontal="center" vertical="center" wrapText="1"/>
    </xf>
    <xf numFmtId="0" fontId="10" fillId="0" borderId="0" xfId="0" applyFont="1" applyBorder="1" applyAlignment="1">
      <alignment horizontal="justify" wrapText="1"/>
    </xf>
    <xf numFmtId="0" fontId="10" fillId="0" borderId="0" xfId="0" applyFont="1" applyBorder="1" applyAlignment="1">
      <alignment horizontal="center" wrapText="1"/>
    </xf>
    <xf numFmtId="0" fontId="59"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0" xfId="0" applyFont="1" applyBorder="1" applyAlignment="1">
      <alignment horizontal="center" vertical="center" wrapText="1"/>
    </xf>
    <xf numFmtId="0" fontId="10" fillId="0" borderId="0" xfId="0" applyFont="1" applyFill="1"/>
    <xf numFmtId="0" fontId="58" fillId="0" borderId="0" xfId="0" applyFont="1" applyAlignment="1">
      <alignment horizontal="justify"/>
    </xf>
    <xf numFmtId="0" fontId="10" fillId="0" borderId="0" xfId="0" applyFont="1" applyAlignment="1">
      <alignment horizontal="justify"/>
    </xf>
    <xf numFmtId="0" fontId="58" fillId="0" borderId="2" xfId="0" applyFont="1" applyBorder="1" applyAlignment="1">
      <alignment horizontal="center"/>
    </xf>
    <xf numFmtId="0" fontId="62" fillId="0" borderId="0" xfId="0" applyFont="1"/>
    <xf numFmtId="0" fontId="23" fillId="0" borderId="13" xfId="0" applyFont="1" applyFill="1" applyBorder="1" applyAlignment="1">
      <alignment horizontal="center"/>
    </xf>
    <xf numFmtId="0" fontId="62" fillId="0" borderId="0" xfId="0" applyFont="1" applyAlignment="1"/>
    <xf numFmtId="0" fontId="63" fillId="0" borderId="0" xfId="0" applyFont="1" applyAlignment="1">
      <alignment horizontal="center"/>
    </xf>
    <xf numFmtId="1" fontId="58" fillId="0" borderId="0" xfId="0" applyNumberFormat="1" applyFont="1" applyAlignment="1">
      <alignment horizontal="center"/>
    </xf>
    <xf numFmtId="49" fontId="58" fillId="0" borderId="0" xfId="0" applyNumberFormat="1" applyFont="1" applyAlignment="1">
      <alignment horizontal="center"/>
    </xf>
    <xf numFmtId="49" fontId="10" fillId="0" borderId="0" xfId="0" applyNumberFormat="1" applyFont="1" applyAlignment="1"/>
    <xf numFmtId="3" fontId="10" fillId="0" borderId="0" xfId="0" applyNumberFormat="1" applyFont="1" applyAlignment="1"/>
    <xf numFmtId="168" fontId="10" fillId="0" borderId="0" xfId="63" applyFont="1" applyAlignment="1"/>
    <xf numFmtId="3" fontId="64" fillId="0" borderId="0" xfId="0" applyNumberFormat="1" applyFont="1" applyAlignment="1"/>
    <xf numFmtId="168" fontId="50" fillId="0" borderId="0" xfId="63" applyFont="1" applyAlignment="1"/>
    <xf numFmtId="3" fontId="62" fillId="0" borderId="0" xfId="0" applyNumberFormat="1" applyFont="1"/>
    <xf numFmtId="168" fontId="62" fillId="0" borderId="0" xfId="0" applyNumberFormat="1" applyFont="1"/>
    <xf numFmtId="0" fontId="62" fillId="0" borderId="22" xfId="0" applyFont="1" applyBorder="1"/>
    <xf numFmtId="0" fontId="23" fillId="0" borderId="15" xfId="0" applyFont="1" applyFill="1" applyBorder="1" applyAlignment="1"/>
    <xf numFmtId="168" fontId="62" fillId="0" borderId="0" xfId="63" applyFont="1" applyAlignment="1"/>
    <xf numFmtId="14" fontId="10" fillId="0" borderId="2" xfId="0" applyNumberFormat="1" applyFont="1" applyBorder="1" applyAlignment="1">
      <alignment horizontal="center" wrapText="1"/>
    </xf>
    <xf numFmtId="49" fontId="65" fillId="0" borderId="0" xfId="0" applyNumberFormat="1" applyFont="1" applyAlignment="1">
      <alignment horizontal="center"/>
    </xf>
    <xf numFmtId="0" fontId="14" fillId="0" borderId="20" xfId="0" applyFont="1" applyFill="1" applyBorder="1" applyAlignment="1"/>
    <xf numFmtId="49" fontId="13" fillId="0" borderId="20" xfId="0" applyNumberFormat="1" applyFont="1" applyFill="1" applyBorder="1"/>
    <xf numFmtId="1" fontId="25" fillId="0" borderId="20" xfId="0" applyNumberFormat="1" applyFont="1" applyFill="1" applyBorder="1" applyAlignment="1">
      <alignment horizontal="left"/>
    </xf>
    <xf numFmtId="0" fontId="63" fillId="0" borderId="20" xfId="0" applyFont="1" applyBorder="1" applyAlignment="1">
      <alignment horizontal="center"/>
    </xf>
    <xf numFmtId="49" fontId="65" fillId="0" borderId="20" xfId="0" applyNumberFormat="1" applyFont="1" applyBorder="1" applyAlignment="1">
      <alignment horizontal="center"/>
    </xf>
    <xf numFmtId="0" fontId="62" fillId="0" borderId="20" xfId="0" applyFont="1" applyBorder="1"/>
    <xf numFmtId="0" fontId="62" fillId="0" borderId="20" xfId="0" applyFont="1" applyBorder="1" applyAlignment="1"/>
    <xf numFmtId="0" fontId="23" fillId="0" borderId="20" xfId="0" applyFont="1" applyFill="1" applyBorder="1" applyAlignment="1">
      <alignment horizontal="center"/>
    </xf>
    <xf numFmtId="0" fontId="23" fillId="0" borderId="0" xfId="0" applyFont="1" applyFill="1" applyBorder="1" applyAlignment="1">
      <alignment horizontal="center"/>
    </xf>
    <xf numFmtId="1" fontId="65" fillId="0" borderId="0" xfId="0" applyNumberFormat="1" applyFont="1" applyBorder="1" applyAlignment="1">
      <alignment horizontal="center"/>
    </xf>
    <xf numFmtId="49" fontId="65" fillId="0" borderId="0" xfId="0" applyNumberFormat="1" applyFont="1" applyBorder="1" applyAlignment="1">
      <alignment horizontal="center"/>
    </xf>
    <xf numFmtId="0" fontId="62" fillId="0" borderId="0" xfId="0" applyFont="1" applyBorder="1"/>
    <xf numFmtId="0" fontId="62" fillId="0" borderId="0" xfId="0" applyFont="1" applyBorder="1" applyAlignment="1"/>
    <xf numFmtId="3" fontId="66" fillId="0" borderId="0" xfId="0" applyNumberFormat="1" applyFont="1" applyBorder="1" applyAlignment="1"/>
    <xf numFmtId="171" fontId="66" fillId="0" borderId="0" xfId="63" applyNumberFormat="1" applyFont="1" applyBorder="1" applyAlignment="1"/>
    <xf numFmtId="0" fontId="62" fillId="0" borderId="0" xfId="0" applyNumberFormat="1" applyFont="1" applyBorder="1" applyAlignment="1"/>
    <xf numFmtId="171" fontId="62" fillId="0" borderId="0" xfId="0" applyNumberFormat="1" applyFont="1" applyBorder="1" applyAlignment="1"/>
    <xf numFmtId="0" fontId="62" fillId="0" borderId="0" xfId="0" applyNumberFormat="1" applyFont="1" applyBorder="1"/>
    <xf numFmtId="0" fontId="0" fillId="0" borderId="2" xfId="0" applyFill="1" applyBorder="1"/>
    <xf numFmtId="168" fontId="50" fillId="0" borderId="8" xfId="63" applyFont="1" applyBorder="1"/>
    <xf numFmtId="0" fontId="50" fillId="0" borderId="7" xfId="0" applyFont="1" applyBorder="1"/>
    <xf numFmtId="171" fontId="10" fillId="0" borderId="0" xfId="0" applyNumberFormat="1" applyFont="1" applyAlignment="1"/>
    <xf numFmtId="0" fontId="13" fillId="0" borderId="2" xfId="0" applyFont="1" applyBorder="1"/>
    <xf numFmtId="168" fontId="13" fillId="0" borderId="2" xfId="63" applyFont="1" applyBorder="1"/>
    <xf numFmtId="0" fontId="13" fillId="0" borderId="2" xfId="0" applyFont="1" applyFill="1" applyBorder="1" applyAlignment="1"/>
    <xf numFmtId="0" fontId="13" fillId="0" borderId="2" xfId="0" applyFont="1" applyBorder="1" applyAlignment="1">
      <alignment horizontal="right"/>
    </xf>
    <xf numFmtId="168" fontId="13" fillId="0" borderId="2" xfId="63" applyFont="1" applyFill="1" applyBorder="1" applyAlignment="1"/>
    <xf numFmtId="0" fontId="58" fillId="0" borderId="0" xfId="0" applyFont="1" applyAlignment="1"/>
    <xf numFmtId="168" fontId="66" fillId="0" borderId="1" xfId="63" applyFont="1" applyBorder="1" applyAlignment="1"/>
    <xf numFmtId="168" fontId="62" fillId="0" borderId="0" xfId="63" applyFont="1"/>
    <xf numFmtId="168" fontId="66" fillId="0" borderId="0" xfId="63" applyFont="1" applyAlignment="1">
      <alignment wrapText="1"/>
    </xf>
    <xf numFmtId="168" fontId="58" fillId="0" borderId="16" xfId="63" applyNumberFormat="1" applyFont="1" applyBorder="1" applyAlignment="1"/>
    <xf numFmtId="168" fontId="0" fillId="0" borderId="2" xfId="63" applyFont="1" applyBorder="1"/>
    <xf numFmtId="168" fontId="0" fillId="0" borderId="2" xfId="63" applyFont="1" applyFill="1" applyBorder="1"/>
    <xf numFmtId="0" fontId="0" fillId="0" borderId="2" xfId="0" applyFont="1" applyFill="1" applyBorder="1"/>
    <xf numFmtId="0" fontId="24" fillId="0" borderId="13" xfId="0" applyFont="1" applyFill="1" applyBorder="1" applyAlignment="1"/>
    <xf numFmtId="0" fontId="58" fillId="0" borderId="15" xfId="0" applyFont="1" applyFill="1" applyBorder="1" applyAlignment="1">
      <alignment horizontal="left"/>
    </xf>
    <xf numFmtId="43" fontId="62" fillId="0" borderId="22" xfId="0" applyNumberFormat="1" applyFont="1" applyBorder="1"/>
    <xf numFmtId="168" fontId="62" fillId="0" borderId="0" xfId="0" applyNumberFormat="1" applyFont="1" applyAlignment="1"/>
    <xf numFmtId="0" fontId="58" fillId="0" borderId="0" xfId="0" applyFont="1" applyBorder="1" applyAlignment="1">
      <alignment horizontal="center"/>
    </xf>
    <xf numFmtId="165" fontId="50" fillId="0" borderId="2" xfId="0" applyNumberFormat="1" applyFont="1" applyBorder="1"/>
    <xf numFmtId="0" fontId="50" fillId="0" borderId="2" xfId="0" applyFont="1" applyBorder="1" applyAlignment="1">
      <alignment horizontal="right"/>
    </xf>
    <xf numFmtId="14" fontId="50" fillId="0" borderId="2" xfId="0" applyNumberFormat="1" applyFont="1" applyBorder="1"/>
    <xf numFmtId="165" fontId="50" fillId="0" borderId="7" xfId="0" applyNumberFormat="1" applyFont="1" applyBorder="1"/>
    <xf numFmtId="0" fontId="10" fillId="0" borderId="10" xfId="0" applyFont="1" applyBorder="1" applyAlignment="1">
      <alignment horizontal="justify" wrapText="1"/>
    </xf>
    <xf numFmtId="14" fontId="10" fillId="0" borderId="10" xfId="0" applyNumberFormat="1" applyFont="1" applyBorder="1" applyAlignment="1">
      <alignment horizontal="center" wrapText="1"/>
    </xf>
    <xf numFmtId="0" fontId="10" fillId="0" borderId="10" xfId="0" applyFont="1" applyBorder="1" applyAlignment="1">
      <alignment horizontal="center" wrapText="1"/>
    </xf>
    <xf numFmtId="0" fontId="10" fillId="0" borderId="10" xfId="0" applyFont="1" applyBorder="1" applyAlignment="1"/>
    <xf numFmtId="0" fontId="59" fillId="0" borderId="10" xfId="0" applyFont="1" applyBorder="1" applyAlignment="1">
      <alignment horizontal="center"/>
    </xf>
    <xf numFmtId="0" fontId="10" fillId="0" borderId="10" xfId="0" applyFont="1" applyBorder="1"/>
    <xf numFmtId="0" fontId="58" fillId="0" borderId="10" xfId="0" applyFont="1" applyBorder="1" applyAlignment="1">
      <alignment horizontal="center"/>
    </xf>
    <xf numFmtId="0" fontId="10" fillId="0" borderId="10" xfId="0" applyFont="1" applyBorder="1" applyAlignment="1">
      <alignment horizontal="center" vertical="center" wrapText="1"/>
    </xf>
    <xf numFmtId="14" fontId="10" fillId="0" borderId="0" xfId="0" applyNumberFormat="1" applyFont="1" applyBorder="1" applyAlignment="1">
      <alignment horizontal="center" wrapText="1"/>
    </xf>
    <xf numFmtId="14" fontId="50" fillId="0" borderId="5" xfId="0" applyNumberFormat="1" applyFont="1" applyBorder="1"/>
    <xf numFmtId="49" fontId="50" fillId="0" borderId="2" xfId="0" applyNumberFormat="1" applyFont="1" applyBorder="1" applyAlignment="1">
      <alignment wrapText="1"/>
    </xf>
    <xf numFmtId="0" fontId="10" fillId="0" borderId="2" xfId="0" applyFont="1" applyBorder="1" applyAlignment="1">
      <alignment horizontal="left" vertical="top"/>
    </xf>
    <xf numFmtId="171" fontId="10" fillId="0" borderId="2" xfId="63" applyNumberFormat="1" applyFont="1" applyFill="1" applyBorder="1" applyAlignment="1"/>
    <xf numFmtId="0" fontId="10" fillId="0" borderId="7" xfId="0" applyFont="1" applyBorder="1" applyAlignment="1"/>
    <xf numFmtId="0" fontId="50" fillId="0" borderId="0" xfId="0" applyFont="1" applyFill="1" applyBorder="1"/>
    <xf numFmtId="0" fontId="58" fillId="0" borderId="0" xfId="0" applyFont="1" applyBorder="1" applyAlignment="1">
      <alignment horizontal="left"/>
    </xf>
    <xf numFmtId="0" fontId="58" fillId="0" borderId="0" xfId="0" applyFont="1" applyBorder="1"/>
    <xf numFmtId="0" fontId="61" fillId="0" borderId="0" xfId="0" applyFont="1" applyBorder="1"/>
    <xf numFmtId="165" fontId="58" fillId="0" borderId="0" xfId="63" applyNumberFormat="1" applyFont="1" applyBorder="1"/>
    <xf numFmtId="173" fontId="61" fillId="0" borderId="0" xfId="0" applyNumberFormat="1" applyFont="1" applyBorder="1" applyAlignment="1">
      <alignment horizontal="center"/>
    </xf>
    <xf numFmtId="0" fontId="50" fillId="0" borderId="0" xfId="0" applyFont="1" applyFill="1" applyBorder="1" applyAlignment="1">
      <alignment horizontal="left" vertical="top" wrapText="1"/>
    </xf>
    <xf numFmtId="165" fontId="50" fillId="0" borderId="0" xfId="69" applyFont="1" applyBorder="1"/>
    <xf numFmtId="0" fontId="23" fillId="0" borderId="0" xfId="0" applyFont="1" applyFill="1" applyBorder="1" applyAlignment="1"/>
    <xf numFmtId="0" fontId="50" fillId="0" borderId="10" xfId="0" applyFont="1" applyBorder="1" applyAlignment="1">
      <alignment horizontal="right"/>
    </xf>
    <xf numFmtId="0" fontId="50" fillId="0" borderId="10" xfId="0" applyFont="1" applyFill="1" applyBorder="1"/>
    <xf numFmtId="165" fontId="55" fillId="0" borderId="1" xfId="69" applyFont="1" applyBorder="1"/>
    <xf numFmtId="0" fontId="50" fillId="0" borderId="10" xfId="0" applyFont="1" applyBorder="1"/>
    <xf numFmtId="0" fontId="50" fillId="0" borderId="0" xfId="0" applyFont="1" applyBorder="1" applyAlignment="1">
      <alignment horizontal="right"/>
    </xf>
    <xf numFmtId="0" fontId="13" fillId="0" borderId="2" xfId="0" applyFont="1" applyFill="1" applyBorder="1" applyAlignment="1">
      <alignment horizontal="right"/>
    </xf>
    <xf numFmtId="0" fontId="13" fillId="0" borderId="2" xfId="0" applyFont="1" applyFill="1" applyBorder="1"/>
    <xf numFmtId="165" fontId="13" fillId="0" borderId="2" xfId="69" applyFont="1" applyFill="1" applyBorder="1"/>
    <xf numFmtId="165" fontId="13" fillId="0" borderId="2" xfId="69" applyFont="1" applyBorder="1"/>
    <xf numFmtId="0" fontId="50" fillId="0" borderId="2" xfId="0" applyFont="1" applyFill="1" applyBorder="1" applyAlignment="1">
      <alignment horizontal="right"/>
    </xf>
    <xf numFmtId="168" fontId="50" fillId="0" borderId="2" xfId="63" applyFont="1" applyFill="1" applyBorder="1"/>
    <xf numFmtId="168" fontId="13" fillId="0" borderId="2" xfId="63" applyFont="1" applyBorder="1" applyAlignment="1">
      <alignment horizontal="right"/>
    </xf>
    <xf numFmtId="0" fontId="13" fillId="0" borderId="5" xfId="0" applyFont="1" applyBorder="1"/>
    <xf numFmtId="168" fontId="50" fillId="0" borderId="5" xfId="63" applyFont="1" applyBorder="1" applyAlignment="1">
      <alignment horizontal="right" vertical="center" wrapText="1"/>
    </xf>
    <xf numFmtId="14" fontId="50" fillId="0" borderId="0" xfId="0" applyNumberFormat="1" applyFont="1"/>
    <xf numFmtId="14" fontId="13" fillId="0" borderId="2" xfId="0" applyNumberFormat="1" applyFont="1" applyBorder="1"/>
    <xf numFmtId="168" fontId="50" fillId="0" borderId="0" xfId="63" applyFont="1" applyFill="1" applyBorder="1"/>
    <xf numFmtId="168" fontId="55" fillId="0" borderId="1" xfId="63" applyFont="1" applyFill="1" applyBorder="1"/>
    <xf numFmtId="0" fontId="55" fillId="0" borderId="2" xfId="0" applyFont="1" applyBorder="1" applyAlignment="1">
      <alignment vertical="top" wrapText="1"/>
    </xf>
    <xf numFmtId="0" fontId="50" fillId="0" borderId="2" xfId="0" applyFont="1" applyBorder="1" applyAlignment="1">
      <alignment horizontal="justify" wrapText="1"/>
    </xf>
    <xf numFmtId="0" fontId="50" fillId="0" borderId="2" xfId="0" applyFont="1" applyBorder="1" applyAlignment="1">
      <alignment horizontal="center" wrapText="1"/>
    </xf>
    <xf numFmtId="0" fontId="10" fillId="0" borderId="2" xfId="0" applyFont="1" applyFill="1" applyBorder="1" applyAlignment="1"/>
    <xf numFmtId="0" fontId="50" fillId="0" borderId="2" xfId="0" applyFont="1" applyBorder="1" applyAlignment="1">
      <alignment horizontal="center"/>
    </xf>
    <xf numFmtId="0" fontId="10" fillId="0" borderId="2" xfId="0" applyFont="1" applyBorder="1" applyAlignment="1">
      <alignment vertical="top"/>
    </xf>
    <xf numFmtId="165" fontId="55" fillId="0" borderId="0" xfId="69" applyFont="1" applyBorder="1"/>
    <xf numFmtId="165" fontId="50" fillId="0" borderId="19" xfId="69" applyFont="1" applyBorder="1"/>
    <xf numFmtId="165" fontId="50" fillId="0" borderId="29" xfId="69" applyFont="1" applyBorder="1"/>
    <xf numFmtId="171" fontId="58" fillId="0" borderId="0" xfId="0" applyNumberFormat="1" applyFont="1" applyFill="1" applyBorder="1" applyAlignment="1"/>
    <xf numFmtId="0" fontId="58" fillId="0" borderId="20" xfId="0" applyFont="1" applyBorder="1" applyAlignment="1">
      <alignment horizontal="right"/>
    </xf>
    <xf numFmtId="0" fontId="10" fillId="0" borderId="20" xfId="0" applyFont="1" applyBorder="1" applyAlignment="1">
      <alignment horizontal="right"/>
    </xf>
    <xf numFmtId="168" fontId="10" fillId="0" borderId="15" xfId="63" applyFont="1" applyBorder="1"/>
    <xf numFmtId="0" fontId="10" fillId="0" borderId="20" xfId="0" applyFont="1" applyBorder="1" applyAlignment="1">
      <alignment horizontal="left"/>
    </xf>
    <xf numFmtId="0" fontId="10" fillId="0" borderId="21" xfId="0" applyFont="1" applyBorder="1" applyAlignment="1">
      <alignment horizontal="left"/>
    </xf>
    <xf numFmtId="0" fontId="58" fillId="0" borderId="22" xfId="0" applyFont="1" applyBorder="1" applyAlignment="1">
      <alignment horizontal="left"/>
    </xf>
    <xf numFmtId="168" fontId="10" fillId="0" borderId="23" xfId="63" applyFont="1" applyBorder="1"/>
    <xf numFmtId="0" fontId="58" fillId="0" borderId="15" xfId="0" applyFont="1" applyBorder="1" applyAlignment="1"/>
    <xf numFmtId="49" fontId="10" fillId="0" borderId="20" xfId="0" applyNumberFormat="1" applyFont="1" applyBorder="1" applyAlignment="1">
      <alignment horizontal="right" wrapText="1"/>
    </xf>
    <xf numFmtId="168" fontId="10" fillId="0" borderId="12" xfId="63" applyFont="1" applyBorder="1"/>
    <xf numFmtId="168" fontId="10" fillId="0" borderId="16" xfId="63" applyFont="1" applyBorder="1"/>
    <xf numFmtId="168" fontId="10" fillId="0" borderId="14" xfId="63" applyFont="1" applyBorder="1"/>
    <xf numFmtId="0" fontId="10" fillId="0" borderId="20" xfId="0" applyFont="1" applyBorder="1"/>
    <xf numFmtId="0" fontId="10" fillId="0" borderId="15" xfId="0" applyFont="1" applyBorder="1"/>
    <xf numFmtId="168" fontId="10" fillId="0" borderId="32" xfId="63" applyFont="1" applyBorder="1"/>
    <xf numFmtId="0" fontId="58" fillId="0" borderId="20" xfId="0" applyFont="1" applyBorder="1" applyAlignment="1">
      <alignment horizontal="left"/>
    </xf>
    <xf numFmtId="165" fontId="50" fillId="6" borderId="2" xfId="69" applyFont="1" applyFill="1" applyBorder="1"/>
    <xf numFmtId="168" fontId="50" fillId="6" borderId="2" xfId="63" applyFont="1" applyFill="1" applyBorder="1"/>
    <xf numFmtId="0" fontId="50" fillId="6" borderId="2" xfId="0" applyFont="1" applyFill="1" applyBorder="1"/>
    <xf numFmtId="171" fontId="55" fillId="0" borderId="9" xfId="63" applyNumberFormat="1" applyFont="1" applyBorder="1" applyAlignment="1"/>
    <xf numFmtId="0" fontId="0" fillId="6" borderId="2" xfId="0" applyFill="1" applyBorder="1"/>
    <xf numFmtId="168" fontId="0" fillId="6" borderId="2" xfId="63" applyFont="1" applyFill="1" applyBorder="1"/>
    <xf numFmtId="0" fontId="58" fillId="0" borderId="2" xfId="0" applyFont="1" applyBorder="1" applyAlignment="1">
      <alignment horizontal="center" vertical="top" wrapText="1"/>
    </xf>
    <xf numFmtId="0" fontId="58" fillId="0" borderId="7" xfId="0" applyFont="1" applyBorder="1" applyAlignment="1">
      <alignment horizontal="center" vertical="top" wrapText="1"/>
    </xf>
    <xf numFmtId="0" fontId="58" fillId="0" borderId="8" xfId="0" applyFont="1" applyBorder="1" applyAlignment="1">
      <alignment horizontal="center" vertical="top" wrapText="1"/>
    </xf>
    <xf numFmtId="0" fontId="58" fillId="0" borderId="5" xfId="0" applyFont="1" applyBorder="1" applyAlignment="1">
      <alignment horizontal="center" vertical="top" wrapText="1"/>
    </xf>
    <xf numFmtId="0" fontId="55" fillId="0" borderId="7" xfId="0" applyFont="1" applyBorder="1" applyAlignment="1">
      <alignment horizontal="center" vertical="top" wrapText="1"/>
    </xf>
    <xf numFmtId="0" fontId="55" fillId="0" borderId="8" xfId="0" applyFont="1" applyBorder="1" applyAlignment="1">
      <alignment horizontal="center" vertical="top" wrapText="1"/>
    </xf>
    <xf numFmtId="0" fontId="55" fillId="0" borderId="5" xfId="0" applyFont="1" applyBorder="1" applyAlignment="1">
      <alignment horizontal="center" vertical="top" wrapText="1"/>
    </xf>
    <xf numFmtId="0" fontId="0" fillId="6" borderId="2" xfId="0" applyFont="1" applyFill="1" applyBorder="1"/>
    <xf numFmtId="168" fontId="0" fillId="6" borderId="6" xfId="63" applyFont="1" applyFill="1" applyBorder="1"/>
    <xf numFmtId="0" fontId="0" fillId="6" borderId="7" xfId="0" applyFont="1" applyFill="1" applyBorder="1"/>
    <xf numFmtId="0" fontId="68" fillId="6" borderId="0" xfId="0" applyFont="1" applyFill="1"/>
    <xf numFmtId="0" fontId="68" fillId="6" borderId="2" xfId="0" applyFont="1" applyFill="1" applyBorder="1"/>
    <xf numFmtId="0" fontId="68" fillId="6" borderId="2" xfId="0" applyFont="1" applyFill="1" applyBorder="1" applyAlignment="1">
      <alignment horizontal="left" vertical="center" wrapText="1"/>
    </xf>
    <xf numFmtId="0" fontId="50" fillId="6" borderId="2" xfId="0" applyFont="1" applyFill="1" applyBorder="1" applyAlignment="1"/>
    <xf numFmtId="171" fontId="10" fillId="6" borderId="2" xfId="63" applyNumberFormat="1" applyFont="1" applyFill="1" applyBorder="1" applyAlignment="1"/>
    <xf numFmtId="171" fontId="10" fillId="6" borderId="2" xfId="63" applyNumberFormat="1" applyFont="1" applyFill="1" applyBorder="1" applyAlignment="1">
      <alignment horizontal="right"/>
    </xf>
    <xf numFmtId="171" fontId="50" fillId="6" borderId="2" xfId="63" applyNumberFormat="1" applyFont="1" applyFill="1" applyBorder="1" applyAlignment="1"/>
    <xf numFmtId="0" fontId="50" fillId="6" borderId="2" xfId="0" applyNumberFormat="1" applyFont="1" applyFill="1" applyBorder="1" applyAlignment="1"/>
    <xf numFmtId="171" fontId="50" fillId="6" borderId="2" xfId="0" applyNumberFormat="1" applyFont="1" applyFill="1" applyBorder="1" applyAlignment="1"/>
    <xf numFmtId="0" fontId="50" fillId="6" borderId="2" xfId="0" applyNumberFormat="1" applyFont="1" applyFill="1" applyBorder="1" applyAlignment="1">
      <alignment horizontal="right"/>
    </xf>
    <xf numFmtId="0" fontId="50" fillId="6" borderId="2" xfId="0" applyFont="1" applyFill="1" applyBorder="1" applyAlignment="1">
      <alignment horizontal="right"/>
    </xf>
    <xf numFmtId="168" fontId="10" fillId="0" borderId="2" xfId="63" applyFont="1" applyFill="1" applyBorder="1"/>
    <xf numFmtId="165" fontId="50" fillId="0" borderId="2" xfId="69" applyFont="1" applyFill="1" applyBorder="1"/>
    <xf numFmtId="171" fontId="10" fillId="0" borderId="7" xfId="63" applyNumberFormat="1" applyFont="1" applyFill="1" applyBorder="1" applyAlignment="1"/>
    <xf numFmtId="0" fontId="50" fillId="0" borderId="26" xfId="0" applyFont="1" applyFill="1" applyBorder="1"/>
    <xf numFmtId="168" fontId="50" fillId="0" borderId="8" xfId="63" applyFont="1" applyFill="1" applyBorder="1"/>
    <xf numFmtId="0" fontId="50" fillId="0" borderId="2" xfId="0" quotePrefix="1" applyFont="1" applyFill="1" applyBorder="1" applyAlignment="1">
      <alignment horizontal="right" wrapText="1"/>
    </xf>
    <xf numFmtId="0" fontId="13" fillId="0" borderId="26" xfId="0" applyFont="1" applyFill="1" applyBorder="1"/>
    <xf numFmtId="0" fontId="10" fillId="0" borderId="2" xfId="0" applyFont="1" applyFill="1" applyBorder="1" applyAlignment="1">
      <alignment horizontal="justify" wrapText="1"/>
    </xf>
    <xf numFmtId="14" fontId="10" fillId="0" borderId="2" xfId="0" applyNumberFormat="1" applyFont="1" applyFill="1" applyBorder="1" applyAlignment="1">
      <alignment horizontal="center" wrapText="1"/>
    </xf>
    <xf numFmtId="0" fontId="10" fillId="0" borderId="2" xfId="0" applyFont="1" applyFill="1" applyBorder="1" applyAlignment="1">
      <alignment horizontal="center" wrapText="1"/>
    </xf>
    <xf numFmtId="0" fontId="59" fillId="0" borderId="2" xfId="0" applyFont="1" applyFill="1" applyBorder="1" applyAlignment="1">
      <alignment horizontal="center"/>
    </xf>
    <xf numFmtId="0" fontId="10" fillId="0" borderId="2" xfId="0" applyFont="1" applyFill="1" applyBorder="1"/>
    <xf numFmtId="0" fontId="58" fillId="0" borderId="2" xfId="0" applyFont="1" applyFill="1" applyBorder="1" applyAlignment="1">
      <alignment horizontal="center"/>
    </xf>
    <xf numFmtId="0" fontId="10" fillId="0" borderId="2" xfId="0" applyFont="1" applyFill="1" applyBorder="1" applyAlignment="1">
      <alignment horizontal="center" vertical="center" wrapText="1"/>
    </xf>
    <xf numFmtId="0" fontId="50" fillId="0" borderId="0" xfId="0" applyFont="1" applyFill="1" applyAlignment="1">
      <alignment horizontal="left"/>
    </xf>
    <xf numFmtId="0" fontId="13" fillId="0" borderId="2" xfId="0" applyFont="1" applyFill="1" applyBorder="1" applyAlignment="1">
      <alignment horizontal="left"/>
    </xf>
    <xf numFmtId="1" fontId="50" fillId="0" borderId="2" xfId="63" applyNumberFormat="1" applyFont="1" applyFill="1" applyBorder="1" applyAlignment="1">
      <alignment horizontal="right"/>
    </xf>
    <xf numFmtId="0" fontId="58" fillId="6" borderId="0" xfId="0" applyFont="1" applyFill="1" applyAlignment="1">
      <alignment horizontal="justify"/>
    </xf>
    <xf numFmtId="0" fontId="50" fillId="0" borderId="2" xfId="0" applyFont="1" applyFill="1" applyBorder="1" applyAlignment="1">
      <alignment horizontal="left" vertical="top" wrapText="1"/>
    </xf>
    <xf numFmtId="0" fontId="60" fillId="0" borderId="0" xfId="0" applyFont="1" applyBorder="1" applyAlignment="1">
      <alignment horizontal="center" vertical="top" wrapText="1"/>
    </xf>
    <xf numFmtId="0" fontId="67" fillId="0" borderId="0" xfId="0" applyFont="1" applyBorder="1" applyAlignment="1">
      <alignment horizontal="justify" vertical="top" wrapText="1"/>
    </xf>
    <xf numFmtId="0" fontId="58" fillId="0" borderId="0" xfId="0" applyFont="1" applyBorder="1" applyAlignment="1">
      <alignment horizontal="center" vertical="top" wrapText="1"/>
    </xf>
    <xf numFmtId="0" fontId="58" fillId="0" borderId="0" xfId="0" applyFont="1" applyBorder="1" applyAlignment="1">
      <alignment vertical="top" wrapText="1"/>
    </xf>
    <xf numFmtId="0" fontId="56" fillId="0" borderId="0" xfId="0" applyFont="1" applyBorder="1" applyAlignment="1">
      <alignment horizontal="center" vertical="top" wrapText="1"/>
    </xf>
    <xf numFmtId="0" fontId="55" fillId="0" borderId="0" xfId="0" applyFont="1" applyBorder="1" applyAlignment="1">
      <alignment horizontal="justify" vertical="top" wrapText="1"/>
    </xf>
    <xf numFmtId="0" fontId="55" fillId="0" borderId="0" xfId="0" applyFont="1" applyBorder="1" applyAlignment="1">
      <alignment horizontal="center" vertical="top" wrapText="1"/>
    </xf>
    <xf numFmtId="0" fontId="55" fillId="0" borderId="0" xfId="0" applyFont="1" applyBorder="1" applyAlignment="1">
      <alignment vertical="top" wrapText="1"/>
    </xf>
    <xf numFmtId="0" fontId="58" fillId="0" borderId="2" xfId="0" applyFont="1" applyBorder="1" applyAlignment="1">
      <alignment vertical="top"/>
    </xf>
    <xf numFmtId="0" fontId="10" fillId="0" borderId="2" xfId="0" applyFont="1" applyBorder="1" applyAlignment="1">
      <alignment vertical="top" wrapText="1"/>
    </xf>
    <xf numFmtId="0" fontId="10" fillId="6"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58" fillId="0" borderId="11" xfId="0" applyFont="1" applyBorder="1" applyAlignment="1">
      <alignment vertical="top" wrapText="1"/>
    </xf>
    <xf numFmtId="0" fontId="58" fillId="0" borderId="31" xfId="0" applyFont="1" applyBorder="1" applyAlignment="1">
      <alignment vertical="top"/>
    </xf>
    <xf numFmtId="0" fontId="10" fillId="0" borderId="31" xfId="0" applyFont="1" applyBorder="1" applyAlignment="1">
      <alignment vertical="top" wrapText="1"/>
    </xf>
    <xf numFmtId="0" fontId="10" fillId="0" borderId="2" xfId="0" applyFont="1" applyBorder="1" applyAlignment="1">
      <alignment horizontal="left" vertical="center" wrapText="1"/>
    </xf>
    <xf numFmtId="0" fontId="69" fillId="0" borderId="2" xfId="0" applyFont="1" applyBorder="1"/>
    <xf numFmtId="0" fontId="50" fillId="0" borderId="11" xfId="0" applyFont="1" applyBorder="1"/>
    <xf numFmtId="0" fontId="50" fillId="0" borderId="2" xfId="0" quotePrefix="1" applyFont="1" applyBorder="1" applyAlignment="1">
      <alignment wrapText="1"/>
    </xf>
    <xf numFmtId="0" fontId="13" fillId="0" borderId="11" xfId="0" applyFont="1" applyBorder="1" applyAlignment="1">
      <alignment horizontal="right"/>
    </xf>
    <xf numFmtId="0" fontId="69" fillId="0" borderId="2" xfId="0" applyFont="1" applyBorder="1" applyAlignment="1">
      <alignment horizontal="left" vertical="center" wrapText="1"/>
    </xf>
    <xf numFmtId="0" fontId="69" fillId="0" borderId="2" xfId="0" applyFont="1" applyBorder="1" applyAlignment="1">
      <alignment horizontal="center" vertical="center" wrapText="1"/>
    </xf>
    <xf numFmtId="0" fontId="50" fillId="0" borderId="0" xfId="0" applyFont="1" applyBorder="1" applyAlignment="1">
      <alignment horizontal="justify" wrapText="1"/>
    </xf>
    <xf numFmtId="0" fontId="50" fillId="0" borderId="0" xfId="0" applyFont="1" applyBorder="1" applyAlignment="1">
      <alignment horizontal="center" wrapText="1"/>
    </xf>
    <xf numFmtId="0" fontId="50" fillId="0" borderId="0" xfId="0" applyFont="1" applyBorder="1" applyAlignment="1">
      <alignment horizontal="center"/>
    </xf>
    <xf numFmtId="171" fontId="55" fillId="0" borderId="0" xfId="63" applyNumberFormat="1" applyFont="1" applyBorder="1" applyAlignment="1"/>
    <xf numFmtId="0" fontId="50" fillId="0" borderId="2" xfId="0" applyFont="1" applyFill="1" applyBorder="1" applyAlignment="1">
      <alignment horizontal="center"/>
    </xf>
    <xf numFmtId="0" fontId="69" fillId="0" borderId="2" xfId="0" applyFont="1" applyBorder="1" applyAlignment="1">
      <alignment wrapText="1"/>
    </xf>
    <xf numFmtId="165" fontId="69" fillId="0" borderId="2" xfId="69" applyFont="1" applyBorder="1"/>
    <xf numFmtId="165" fontId="58" fillId="0" borderId="1" xfId="0" applyNumberFormat="1" applyFont="1" applyBorder="1" applyAlignment="1">
      <alignment horizontal="center" vertical="top" wrapText="1"/>
    </xf>
    <xf numFmtId="14" fontId="69" fillId="0" borderId="2" xfId="0" applyNumberFormat="1" applyFont="1" applyBorder="1"/>
    <xf numFmtId="165" fontId="69" fillId="0" borderId="2" xfId="69" applyFont="1" applyFill="1" applyBorder="1"/>
    <xf numFmtId="165" fontId="58" fillId="0" borderId="0" xfId="0" applyNumberFormat="1" applyFont="1" applyBorder="1" applyAlignment="1">
      <alignment horizontal="center" vertical="top" wrapText="1"/>
    </xf>
    <xf numFmtId="14" fontId="69" fillId="0" borderId="0" xfId="0" applyNumberFormat="1" applyFont="1" applyBorder="1"/>
    <xf numFmtId="0" fontId="69" fillId="0" borderId="0" xfId="0" applyFont="1" applyBorder="1" applyAlignment="1">
      <alignment wrapText="1"/>
    </xf>
    <xf numFmtId="165" fontId="69" fillId="0" borderId="0" xfId="69" applyFont="1" applyFill="1" applyBorder="1"/>
    <xf numFmtId="0" fontId="69" fillId="0" borderId="0" xfId="0" applyFont="1" applyBorder="1"/>
    <xf numFmtId="0" fontId="69" fillId="0" borderId="0" xfId="0" applyFont="1" applyBorder="1" applyAlignment="1">
      <alignment horizontal="left" vertical="center" wrapText="1"/>
    </xf>
    <xf numFmtId="0" fontId="70" fillId="0" borderId="2" xfId="0" applyFont="1" applyBorder="1" applyAlignment="1">
      <alignment horizontal="center"/>
    </xf>
    <xf numFmtId="165" fontId="71" fillId="0" borderId="1" xfId="69" applyFont="1" applyFill="1" applyBorder="1"/>
    <xf numFmtId="165" fontId="71" fillId="0" borderId="28" xfId="69" applyFont="1" applyFill="1" applyBorder="1"/>
    <xf numFmtId="0" fontId="58" fillId="0" borderId="10" xfId="0" applyFont="1" applyBorder="1" applyAlignment="1">
      <alignment horizontal="center" vertical="top" wrapText="1"/>
    </xf>
    <xf numFmtId="0" fontId="50" fillId="0" borderId="10" xfId="0" applyFont="1" applyBorder="1" applyAlignment="1">
      <alignment horizontal="center" wrapText="1"/>
    </xf>
    <xf numFmtId="14" fontId="69" fillId="0" borderId="10" xfId="0" applyNumberFormat="1" applyFont="1" applyBorder="1"/>
    <xf numFmtId="0" fontId="69" fillId="0" borderId="27" xfId="0" applyFont="1" applyBorder="1" applyAlignment="1">
      <alignment wrapText="1"/>
    </xf>
    <xf numFmtId="0" fontId="69" fillId="0" borderId="30" xfId="0" applyFont="1" applyBorder="1"/>
    <xf numFmtId="0" fontId="58" fillId="0" borderId="10" xfId="0" applyFont="1" applyBorder="1" applyAlignment="1">
      <alignment vertical="top" wrapText="1"/>
    </xf>
    <xf numFmtId="0" fontId="50" fillId="0" borderId="10" xfId="0" applyFont="1" applyBorder="1" applyAlignment="1">
      <alignment horizontal="center"/>
    </xf>
    <xf numFmtId="0" fontId="0" fillId="0" borderId="10" xfId="0" applyFill="1" applyBorder="1"/>
    <xf numFmtId="0" fontId="69" fillId="0" borderId="10" xfId="0" applyFont="1" applyBorder="1" applyAlignment="1">
      <alignment horizontal="left" vertical="center" wrapText="1"/>
    </xf>
    <xf numFmtId="168" fontId="10" fillId="0" borderId="14" xfId="0" applyNumberFormat="1" applyFont="1" applyFill="1" applyBorder="1" applyAlignment="1"/>
    <xf numFmtId="165" fontId="10" fillId="0" borderId="12" xfId="0" applyNumberFormat="1" applyFont="1" applyBorder="1" applyAlignment="1"/>
    <xf numFmtId="165" fontId="10" fillId="0" borderId="14" xfId="0" applyNumberFormat="1" applyFont="1" applyBorder="1" applyAlignment="1"/>
    <xf numFmtId="43" fontId="50" fillId="0" borderId="0" xfId="0" applyNumberFormat="1" applyFont="1" applyFill="1" applyBorder="1"/>
    <xf numFmtId="0" fontId="10" fillId="5" borderId="2" xfId="0" applyFont="1" applyFill="1" applyBorder="1" applyAlignment="1">
      <alignment horizontal="justify" wrapText="1"/>
    </xf>
    <xf numFmtId="14" fontId="10" fillId="5" borderId="2" xfId="0" applyNumberFormat="1" applyFont="1" applyFill="1" applyBorder="1" applyAlignment="1">
      <alignment horizontal="center" wrapText="1"/>
    </xf>
    <xf numFmtId="0" fontId="10" fillId="5" borderId="2" xfId="0" applyFont="1" applyFill="1" applyBorder="1" applyAlignment="1">
      <alignment horizontal="center" wrapText="1"/>
    </xf>
    <xf numFmtId="0" fontId="50" fillId="5" borderId="2" xfId="0" applyFont="1" applyFill="1" applyBorder="1" applyAlignment="1">
      <alignment horizontal="right"/>
    </xf>
    <xf numFmtId="0" fontId="50" fillId="5" borderId="2" xfId="0" applyFont="1" applyFill="1" applyBorder="1"/>
    <xf numFmtId="168" fontId="50" fillId="5" borderId="2" xfId="63" applyFont="1" applyFill="1" applyBorder="1" applyAlignment="1">
      <alignment horizontal="right"/>
    </xf>
    <xf numFmtId="0" fontId="10" fillId="5" borderId="2" xfId="0" applyFont="1" applyFill="1" applyBorder="1" applyAlignment="1"/>
    <xf numFmtId="0" fontId="59" fillId="5" borderId="2" xfId="0" applyFont="1" applyFill="1" applyBorder="1" applyAlignment="1">
      <alignment horizontal="center"/>
    </xf>
    <xf numFmtId="0" fontId="10" fillId="5" borderId="2" xfId="0" applyFont="1" applyFill="1" applyBorder="1"/>
    <xf numFmtId="0" fontId="58" fillId="5" borderId="2" xfId="0" applyFont="1" applyFill="1" applyBorder="1" applyAlignment="1">
      <alignment horizontal="center"/>
    </xf>
    <xf numFmtId="168" fontId="50" fillId="5" borderId="2" xfId="63" applyFont="1" applyFill="1" applyBorder="1"/>
    <xf numFmtId="0" fontId="50" fillId="5" borderId="7" xfId="0" applyFont="1" applyFill="1" applyBorder="1" applyAlignment="1">
      <alignment horizontal="right"/>
    </xf>
    <xf numFmtId="0" fontId="10" fillId="6" borderId="2" xfId="0" applyFont="1" applyFill="1" applyBorder="1" applyAlignment="1">
      <alignment horizontal="justify" wrapText="1"/>
    </xf>
    <xf numFmtId="14" fontId="10" fillId="6" borderId="2" xfId="0" applyNumberFormat="1" applyFont="1" applyFill="1" applyBorder="1" applyAlignment="1">
      <alignment horizontal="center" wrapText="1"/>
    </xf>
    <xf numFmtId="0" fontId="10" fillId="6" borderId="2" xfId="0" applyFont="1" applyFill="1" applyBorder="1" applyAlignment="1">
      <alignment horizontal="center" wrapText="1"/>
    </xf>
    <xf numFmtId="0" fontId="10" fillId="6" borderId="2" xfId="0" applyFont="1" applyFill="1" applyBorder="1" applyAlignment="1"/>
    <xf numFmtId="0" fontId="59" fillId="6" borderId="2" xfId="0" applyFont="1" applyFill="1" applyBorder="1" applyAlignment="1">
      <alignment horizontal="center"/>
    </xf>
    <xf numFmtId="0" fontId="10" fillId="6" borderId="2" xfId="0" applyFont="1" applyFill="1" applyBorder="1"/>
    <xf numFmtId="0" fontId="58" fillId="6" borderId="2" xfId="0" applyFont="1" applyFill="1" applyBorder="1" applyAlignment="1">
      <alignment horizontal="center"/>
    </xf>
    <xf numFmtId="0" fontId="10" fillId="6" borderId="7" xfId="0" applyFont="1" applyFill="1" applyBorder="1" applyAlignment="1">
      <alignment horizontal="justify" wrapText="1"/>
    </xf>
    <xf numFmtId="14" fontId="10" fillId="6" borderId="7" xfId="0" applyNumberFormat="1" applyFont="1" applyFill="1" applyBorder="1" applyAlignment="1">
      <alignment horizontal="center" wrapText="1"/>
    </xf>
    <xf numFmtId="0" fontId="10" fillId="6" borderId="7" xfId="0" applyFont="1" applyFill="1" applyBorder="1" applyAlignment="1">
      <alignment horizontal="center" wrapText="1"/>
    </xf>
    <xf numFmtId="1" fontId="50" fillId="6" borderId="2" xfId="0" applyNumberFormat="1" applyFont="1" applyFill="1" applyBorder="1"/>
    <xf numFmtId="0" fontId="50" fillId="6" borderId="2" xfId="0" applyFont="1" applyFill="1" applyBorder="1" applyAlignment="1">
      <alignment horizontal="justify" wrapText="1"/>
    </xf>
    <xf numFmtId="0" fontId="50" fillId="6" borderId="2" xfId="0" applyFont="1" applyFill="1" applyBorder="1" applyAlignment="1">
      <alignment horizontal="center" wrapText="1"/>
    </xf>
    <xf numFmtId="0" fontId="55" fillId="6" borderId="2" xfId="0" applyFont="1" applyFill="1" applyBorder="1" applyAlignment="1">
      <alignment horizontal="justify" vertical="top" wrapText="1"/>
    </xf>
    <xf numFmtId="0" fontId="50" fillId="6" borderId="2" xfId="0" applyFont="1" applyFill="1" applyBorder="1" applyAlignment="1">
      <alignment horizontal="center" vertical="top" wrapText="1"/>
    </xf>
    <xf numFmtId="0" fontId="50" fillId="6" borderId="2" xfId="0" applyFont="1" applyFill="1" applyBorder="1" applyAlignment="1">
      <alignment horizontal="left" wrapText="1"/>
    </xf>
    <xf numFmtId="0" fontId="50" fillId="6" borderId="2" xfId="0" applyFont="1" applyFill="1" applyBorder="1" applyAlignment="1">
      <alignment wrapText="1"/>
    </xf>
    <xf numFmtId="0" fontId="50" fillId="6" borderId="2" xfId="0" applyFont="1" applyFill="1" applyBorder="1" applyAlignment="1">
      <alignment horizontal="center" vertical="center" wrapText="1"/>
    </xf>
    <xf numFmtId="0" fontId="57" fillId="6" borderId="2" xfId="0" applyFont="1" applyFill="1" applyBorder="1" applyAlignment="1">
      <alignment horizontal="center"/>
    </xf>
    <xf numFmtId="0" fontId="50" fillId="6" borderId="2" xfId="0" applyFont="1" applyFill="1" applyBorder="1" applyAlignment="1">
      <alignment horizontal="center"/>
    </xf>
    <xf numFmtId="0" fontId="13" fillId="6" borderId="0" xfId="0" applyFont="1" applyFill="1" applyAlignment="1"/>
    <xf numFmtId="0" fontId="13" fillId="6" borderId="2" xfId="0" applyFont="1" applyFill="1" applyBorder="1" applyAlignment="1"/>
    <xf numFmtId="0" fontId="10" fillId="6" borderId="2" xfId="0" applyFont="1" applyFill="1" applyBorder="1" applyAlignment="1">
      <alignment vertical="top"/>
    </xf>
    <xf numFmtId="0" fontId="68" fillId="6" borderId="2" xfId="0" applyFont="1" applyFill="1" applyBorder="1" applyAlignment="1">
      <alignment vertical="top"/>
    </xf>
    <xf numFmtId="0" fontId="10" fillId="6" borderId="11" xfId="0" applyFont="1" applyFill="1" applyBorder="1" applyAlignment="1">
      <alignment vertical="top"/>
    </xf>
    <xf numFmtId="0" fontId="58" fillId="6" borderId="2" xfId="0" applyFont="1" applyFill="1" applyBorder="1" applyAlignment="1">
      <alignment horizontal="center" vertical="top" wrapText="1"/>
    </xf>
    <xf numFmtId="0" fontId="69" fillId="6" borderId="2" xfId="0" applyFont="1" applyFill="1" applyBorder="1"/>
    <xf numFmtId="165" fontId="69" fillId="6" borderId="2" xfId="69" applyFont="1" applyFill="1" applyBorder="1"/>
    <xf numFmtId="0" fontId="58" fillId="6" borderId="2" xfId="0" applyFont="1" applyFill="1" applyBorder="1" applyAlignment="1">
      <alignment vertical="top" wrapText="1"/>
    </xf>
    <xf numFmtId="0" fontId="69" fillId="6" borderId="2" xfId="0" applyFont="1" applyFill="1" applyBorder="1" applyAlignment="1">
      <alignment horizontal="left" vertical="center" wrapText="1"/>
    </xf>
    <xf numFmtId="0" fontId="58" fillId="5" borderId="0" xfId="0" applyFont="1" applyFill="1" applyAlignment="1">
      <alignment horizontal="justify"/>
    </xf>
    <xf numFmtId="0" fontId="58" fillId="0" borderId="0" xfId="0" applyFont="1" applyBorder="1" applyAlignment="1">
      <alignment vertical="top"/>
    </xf>
    <xf numFmtId="0" fontId="10" fillId="0" borderId="0" xfId="0" applyFont="1" applyBorder="1" applyAlignment="1">
      <alignment vertical="top" wrapText="1"/>
    </xf>
    <xf numFmtId="0" fontId="22" fillId="0" borderId="2" xfId="0" applyFont="1" applyBorder="1" applyAlignment="1">
      <alignment vertical="top" wrapText="1"/>
    </xf>
    <xf numFmtId="0" fontId="10" fillId="6" borderId="2" xfId="0" applyFont="1" applyFill="1" applyBorder="1" applyAlignment="1">
      <alignment vertical="top" wrapText="1"/>
    </xf>
    <xf numFmtId="0" fontId="10" fillId="5" borderId="2" xfId="0" applyFont="1" applyFill="1" applyBorder="1" applyAlignment="1">
      <alignment vertical="top" wrapText="1"/>
    </xf>
    <xf numFmtId="0" fontId="10" fillId="0" borderId="2" xfId="0" applyFont="1" applyBorder="1" applyAlignment="1">
      <alignment horizontal="center" vertical="top" wrapText="1"/>
    </xf>
    <xf numFmtId="165" fontId="55" fillId="0" borderId="9" xfId="69" applyFont="1" applyBorder="1"/>
    <xf numFmtId="165" fontId="50" fillId="7" borderId="2" xfId="69" applyFont="1" applyFill="1" applyBorder="1"/>
    <xf numFmtId="0" fontId="62" fillId="0" borderId="21" xfId="0" applyFont="1" applyBorder="1"/>
    <xf numFmtId="168" fontId="62" fillId="0" borderId="0" xfId="63" applyFont="1" applyBorder="1"/>
    <xf numFmtId="0" fontId="50" fillId="0" borderId="2" xfId="0" applyFont="1" applyBorder="1" applyAlignment="1">
      <alignment horizontal="center" vertical="center"/>
    </xf>
    <xf numFmtId="0" fontId="72" fillId="0" borderId="0" xfId="0" applyFont="1" applyBorder="1" applyAlignment="1">
      <alignment horizontal="justify" wrapText="1"/>
    </xf>
    <xf numFmtId="0" fontId="73" fillId="0" borderId="0" xfId="0" applyFont="1" applyFill="1" applyBorder="1" applyAlignment="1">
      <alignment horizontal="justify" wrapText="1"/>
    </xf>
    <xf numFmtId="14" fontId="73" fillId="0" borderId="0" xfId="0" applyNumberFormat="1" applyFont="1" applyBorder="1" applyAlignment="1">
      <alignment horizontal="center" wrapText="1"/>
    </xf>
    <xf numFmtId="0" fontId="73" fillId="0" borderId="0" xfId="0" applyFont="1" applyBorder="1" applyAlignment="1">
      <alignment horizontal="center" wrapText="1"/>
    </xf>
    <xf numFmtId="0" fontId="28" fillId="0" borderId="0" xfId="0" applyFont="1" applyBorder="1" applyAlignment="1">
      <alignment horizontal="right"/>
    </xf>
    <xf numFmtId="0" fontId="73" fillId="6" borderId="0" xfId="0" applyFont="1" applyFill="1" applyBorder="1" applyAlignment="1">
      <alignment horizontal="justify" wrapText="1"/>
    </xf>
    <xf numFmtId="49" fontId="73" fillId="0" borderId="0" xfId="0" applyNumberFormat="1" applyFont="1" applyAlignment="1"/>
    <xf numFmtId="4" fontId="50" fillId="0" borderId="2" xfId="0" applyNumberFormat="1" applyFont="1" applyBorder="1" applyAlignment="1">
      <alignment horizontal="right" wrapText="1"/>
    </xf>
    <xf numFmtId="165" fontId="50" fillId="0" borderId="7" xfId="69" applyFont="1" applyFill="1" applyBorder="1" applyAlignment="1">
      <alignment horizontal="right"/>
    </xf>
    <xf numFmtId="168" fontId="50" fillId="0" borderId="0" xfId="63" applyFont="1" applyBorder="1" applyAlignment="1">
      <alignment horizontal="right"/>
    </xf>
    <xf numFmtId="0" fontId="10" fillId="0" borderId="2" xfId="0" applyNumberFormat="1" applyFont="1" applyFill="1" applyBorder="1" applyAlignment="1">
      <alignment horizontal="right" wrapText="1"/>
    </xf>
    <xf numFmtId="168" fontId="10" fillId="0" borderId="2" xfId="63" applyFont="1" applyFill="1" applyBorder="1" applyAlignment="1">
      <alignment horizontal="center" wrapText="1"/>
    </xf>
    <xf numFmtId="0" fontId="13" fillId="0" borderId="20" xfId="0" applyFont="1" applyFill="1" applyBorder="1" applyAlignment="1">
      <alignment horizontal="right"/>
    </xf>
    <xf numFmtId="168" fontId="62" fillId="0" borderId="20" xfId="63" applyFont="1" applyBorder="1" applyAlignment="1"/>
    <xf numFmtId="168" fontId="66" fillId="0" borderId="20" xfId="63" applyFont="1" applyBorder="1" applyAlignment="1"/>
    <xf numFmtId="168" fontId="62" fillId="0" borderId="20" xfId="63" applyFont="1" applyBorder="1"/>
    <xf numFmtId="168" fontId="66" fillId="0" borderId="20" xfId="63" applyFont="1" applyBorder="1" applyAlignment="1">
      <alignment wrapText="1"/>
    </xf>
    <xf numFmtId="0" fontId="63" fillId="0" borderId="0" xfId="0" applyFont="1" applyBorder="1" applyAlignment="1">
      <alignment horizontal="center"/>
    </xf>
    <xf numFmtId="3" fontId="62" fillId="0" borderId="0" xfId="0" applyNumberFormat="1" applyFont="1" applyBorder="1" applyAlignment="1"/>
    <xf numFmtId="43" fontId="66" fillId="0" borderId="0" xfId="0" applyNumberFormat="1" applyFont="1" applyBorder="1" applyAlignment="1"/>
    <xf numFmtId="3" fontId="66" fillId="0" borderId="0" xfId="0" applyNumberFormat="1" applyFont="1" applyBorder="1" applyAlignment="1">
      <alignment wrapText="1"/>
    </xf>
    <xf numFmtId="4" fontId="66" fillId="0" borderId="0" xfId="0" applyNumberFormat="1" applyFont="1" applyBorder="1" applyAlignment="1">
      <alignment wrapText="1"/>
    </xf>
    <xf numFmtId="168" fontId="62" fillId="0" borderId="0" xfId="63" applyFont="1" applyBorder="1" applyAlignment="1"/>
    <xf numFmtId="168" fontId="66" fillId="0" borderId="0" xfId="63" applyFont="1" applyBorder="1" applyAlignment="1"/>
    <xf numFmtId="168" fontId="66" fillId="0" borderId="0" xfId="63" applyFont="1" applyBorder="1" applyAlignment="1">
      <alignment wrapText="1"/>
    </xf>
    <xf numFmtId="49" fontId="13" fillId="0" borderId="15" xfId="0" applyNumberFormat="1" applyFont="1" applyFill="1" applyBorder="1"/>
    <xf numFmtId="0" fontId="10" fillId="0" borderId="0" xfId="0" applyFont="1" applyFill="1" applyAlignment="1">
      <alignment horizontal="left" vertical="top"/>
    </xf>
    <xf numFmtId="168" fontId="0" fillId="0" borderId="0" xfId="63" applyFont="1" applyFill="1"/>
    <xf numFmtId="168" fontId="0" fillId="0" borderId="7" xfId="63" applyFont="1" applyFill="1" applyBorder="1"/>
    <xf numFmtId="0" fontId="10" fillId="0" borderId="7" xfId="0" applyFont="1" applyFill="1" applyBorder="1" applyAlignment="1">
      <alignment horizontal="center" vertical="center" wrapText="1"/>
    </xf>
    <xf numFmtId="0" fontId="10" fillId="0" borderId="2" xfId="0" applyFont="1" applyFill="1" applyBorder="1" applyAlignment="1">
      <alignment horizontal="left" vertical="top"/>
    </xf>
    <xf numFmtId="14" fontId="10" fillId="0" borderId="2" xfId="0" applyNumberFormat="1" applyFont="1" applyFill="1" applyBorder="1" applyAlignment="1">
      <alignment horizontal="right" wrapText="1"/>
    </xf>
    <xf numFmtId="43" fontId="62" fillId="0" borderId="20" xfId="0" applyNumberFormat="1" applyFont="1" applyBorder="1"/>
    <xf numFmtId="0" fontId="0" fillId="0" borderId="19" xfId="0" applyBorder="1"/>
    <xf numFmtId="0" fontId="0" fillId="0" borderId="20" xfId="0" applyBorder="1"/>
    <xf numFmtId="0" fontId="0" fillId="0" borderId="15" xfId="0" applyBorder="1" applyAlignment="1">
      <alignment wrapText="1"/>
    </xf>
    <xf numFmtId="43" fontId="0" fillId="0" borderId="0" xfId="75" applyFont="1" applyBorder="1"/>
    <xf numFmtId="43" fontId="0" fillId="0" borderId="0" xfId="75" applyFont="1"/>
    <xf numFmtId="0" fontId="0" fillId="0" borderId="15" xfId="0" applyBorder="1" applyAlignment="1"/>
    <xf numFmtId="0" fontId="48" fillId="8" borderId="23" xfId="0" applyFont="1" applyFill="1" applyBorder="1" applyAlignment="1">
      <alignment wrapText="1"/>
    </xf>
    <xf numFmtId="0" fontId="48" fillId="8" borderId="22" xfId="0" applyFont="1" applyFill="1" applyBorder="1" applyAlignment="1">
      <alignment wrapText="1"/>
    </xf>
    <xf numFmtId="0" fontId="48" fillId="8" borderId="21" xfId="0" applyFont="1" applyFill="1" applyBorder="1" applyAlignment="1">
      <alignment wrapText="1"/>
    </xf>
    <xf numFmtId="0" fontId="0" fillId="0" borderId="0" xfId="0" applyAlignment="1">
      <alignment wrapText="1"/>
    </xf>
    <xf numFmtId="0" fontId="48" fillId="0" borderId="21" xfId="0" applyFont="1" applyBorder="1"/>
    <xf numFmtId="0" fontId="0" fillId="0" borderId="22" xfId="0" applyBorder="1"/>
    <xf numFmtId="0" fontId="0" fillId="0" borderId="23" xfId="0" applyBorder="1"/>
    <xf numFmtId="43" fontId="48" fillId="0" borderId="33" xfId="0" applyNumberFormat="1" applyFont="1" applyBorder="1"/>
    <xf numFmtId="0" fontId="10" fillId="0" borderId="0" xfId="0" applyFont="1" applyFill="1" applyBorder="1" applyAlignment="1">
      <alignment horizontal="left" vertical="top"/>
    </xf>
    <xf numFmtId="0" fontId="10" fillId="0" borderId="0" xfId="0" applyFont="1" applyFill="1" applyBorder="1"/>
    <xf numFmtId="43" fontId="0" fillId="0" borderId="11" xfId="0" applyNumberFormat="1" applyFont="1" applyFill="1" applyBorder="1"/>
    <xf numFmtId="168" fontId="68" fillId="0" borderId="11" xfId="63" applyFont="1" applyFill="1" applyBorder="1" applyAlignment="1">
      <alignment horizontal="center" wrapText="1"/>
    </xf>
    <xf numFmtId="0" fontId="0" fillId="0" borderId="7" xfId="0" applyFont="1" applyFill="1" applyBorder="1"/>
    <xf numFmtId="0" fontId="0" fillId="0" borderId="2" xfId="0" applyFont="1" applyFill="1" applyBorder="1" applyAlignment="1">
      <alignment horizontal="right"/>
    </xf>
    <xf numFmtId="43" fontId="0" fillId="0" borderId="2" xfId="0" applyNumberFormat="1" applyFont="1" applyFill="1" applyBorder="1"/>
    <xf numFmtId="0" fontId="0" fillId="0" borderId="2" xfId="0" applyFont="1" applyBorder="1"/>
    <xf numFmtId="0" fontId="74" fillId="0" borderId="2" xfId="0" applyFont="1" applyBorder="1" applyAlignment="1">
      <alignment vertical="top" wrapText="1"/>
    </xf>
    <xf numFmtId="0" fontId="68" fillId="0" borderId="2" xfId="0" applyFont="1" applyFill="1" applyBorder="1" applyAlignment="1">
      <alignment horizontal="justify" wrapText="1"/>
    </xf>
    <xf numFmtId="14" fontId="68" fillId="0" borderId="2" xfId="0" applyNumberFormat="1" applyFont="1" applyFill="1" applyBorder="1" applyAlignment="1">
      <alignment horizontal="center" wrapText="1"/>
    </xf>
    <xf numFmtId="0" fontId="68" fillId="0" borderId="2" xfId="0" applyFont="1" applyFill="1" applyBorder="1" applyAlignment="1">
      <alignment horizontal="center" wrapText="1"/>
    </xf>
    <xf numFmtId="0" fontId="68" fillId="0" borderId="2" xfId="0" applyFont="1" applyFill="1" applyBorder="1" applyAlignment="1"/>
    <xf numFmtId="0" fontId="75" fillId="0" borderId="2" xfId="0" applyFont="1" applyFill="1" applyBorder="1" applyAlignment="1">
      <alignment horizontal="center"/>
    </xf>
    <xf numFmtId="0" fontId="68" fillId="0" borderId="2" xfId="0" applyFont="1" applyFill="1" applyBorder="1"/>
    <xf numFmtId="0" fontId="74" fillId="0" borderId="2" xfId="0" applyFont="1" applyFill="1" applyBorder="1" applyAlignment="1">
      <alignment horizontal="center"/>
    </xf>
    <xf numFmtId="0" fontId="68" fillId="0" borderId="2" xfId="0" applyFont="1" applyFill="1" applyBorder="1" applyAlignment="1">
      <alignment horizontal="center" vertical="center" wrapText="1"/>
    </xf>
    <xf numFmtId="0" fontId="0" fillId="0" borderId="7" xfId="0" applyFont="1" applyFill="1" applyBorder="1" applyAlignment="1">
      <alignment horizontal="right"/>
    </xf>
    <xf numFmtId="0" fontId="68" fillId="0" borderId="7" xfId="0" applyFont="1" applyFill="1" applyBorder="1" applyAlignment="1"/>
    <xf numFmtId="0" fontId="75" fillId="0" borderId="7" xfId="0" applyFont="1" applyFill="1" applyBorder="1" applyAlignment="1">
      <alignment horizontal="center"/>
    </xf>
    <xf numFmtId="0" fontId="68" fillId="0" borderId="7" xfId="0" applyFont="1" applyFill="1" applyBorder="1"/>
    <xf numFmtId="0" fontId="68" fillId="0" borderId="7" xfId="0" applyFont="1" applyFill="1" applyBorder="1" applyAlignment="1">
      <alignment horizontal="justify" wrapText="1"/>
    </xf>
    <xf numFmtId="14" fontId="68" fillId="0" borderId="7" xfId="0" applyNumberFormat="1" applyFont="1" applyFill="1" applyBorder="1" applyAlignment="1">
      <alignment horizontal="center" wrapText="1"/>
    </xf>
    <xf numFmtId="0" fontId="68" fillId="0" borderId="7" xfId="0" applyFont="1" applyFill="1" applyBorder="1" applyAlignment="1">
      <alignment horizontal="center" wrapText="1"/>
    </xf>
    <xf numFmtId="0" fontId="74" fillId="0" borderId="7" xfId="0" applyFont="1" applyFill="1" applyBorder="1" applyAlignment="1">
      <alignment horizontal="center"/>
    </xf>
    <xf numFmtId="0" fontId="0" fillId="0" borderId="7" xfId="0" applyFont="1" applyFill="1" applyBorder="1" applyAlignment="1">
      <alignment horizontal="center" vertical="center"/>
    </xf>
    <xf numFmtId="14" fontId="68" fillId="0" borderId="2" xfId="0" applyNumberFormat="1" applyFont="1" applyFill="1" applyBorder="1" applyAlignment="1">
      <alignment horizontal="right" wrapText="1"/>
    </xf>
    <xf numFmtId="0" fontId="76" fillId="0" borderId="20" xfId="0" applyFont="1" applyFill="1" applyBorder="1"/>
    <xf numFmtId="0" fontId="76" fillId="0" borderId="0" xfId="0" applyFont="1" applyFill="1" applyBorder="1"/>
    <xf numFmtId="168" fontId="76" fillId="0" borderId="0" xfId="63" applyFont="1" applyFill="1" applyBorder="1"/>
    <xf numFmtId="0" fontId="76" fillId="0" borderId="17" xfId="0" applyFont="1" applyFill="1" applyBorder="1"/>
    <xf numFmtId="0" fontId="76" fillId="0" borderId="19" xfId="0" applyFont="1" applyFill="1" applyBorder="1"/>
    <xf numFmtId="168" fontId="77" fillId="0" borderId="19" xfId="63" applyFont="1" applyFill="1" applyBorder="1" applyAlignment="1">
      <alignment horizontal="right"/>
    </xf>
    <xf numFmtId="0" fontId="78" fillId="0" borderId="19" xfId="0" applyFont="1" applyBorder="1" applyAlignment="1">
      <alignment horizontal="center"/>
    </xf>
    <xf numFmtId="0" fontId="62" fillId="0" borderId="19" xfId="0" applyFont="1" applyBorder="1"/>
    <xf numFmtId="0" fontId="62" fillId="0" borderId="13" xfId="0" applyFont="1" applyBorder="1"/>
    <xf numFmtId="168" fontId="77" fillId="0" borderId="0" xfId="63" applyFont="1" applyFill="1" applyBorder="1" applyAlignment="1">
      <alignment horizontal="right"/>
    </xf>
    <xf numFmtId="0" fontId="76" fillId="0" borderId="0" xfId="0" applyFont="1" applyFill="1" applyBorder="1" applyAlignment="1">
      <alignment horizontal="center"/>
    </xf>
    <xf numFmtId="0" fontId="77" fillId="0" borderId="0" xfId="0" applyFont="1" applyFill="1" applyBorder="1" applyAlignment="1">
      <alignment horizontal="center"/>
    </xf>
    <xf numFmtId="0" fontId="62" fillId="0" borderId="15" xfId="0" applyFont="1" applyBorder="1"/>
    <xf numFmtId="170" fontId="76" fillId="0" borderId="0" xfId="0" applyNumberFormat="1" applyFont="1" applyFill="1" applyBorder="1" applyAlignment="1">
      <alignment horizontal="center"/>
    </xf>
    <xf numFmtId="14" fontId="77" fillId="0" borderId="0" xfId="0" applyNumberFormat="1" applyFont="1" applyFill="1" applyBorder="1" applyAlignment="1">
      <alignment horizontal="center"/>
    </xf>
    <xf numFmtId="15" fontId="76" fillId="0" borderId="0" xfId="0" quotePrefix="1" applyNumberFormat="1" applyFont="1" applyFill="1" applyBorder="1" applyAlignment="1">
      <alignment horizontal="center"/>
    </xf>
    <xf numFmtId="15" fontId="77" fillId="0" borderId="0" xfId="0" quotePrefix="1" applyNumberFormat="1" applyFont="1" applyFill="1" applyBorder="1" applyAlignment="1">
      <alignment horizontal="center"/>
    </xf>
    <xf numFmtId="15" fontId="77" fillId="0" borderId="0" xfId="0" applyNumberFormat="1" applyFont="1" applyFill="1" applyBorder="1"/>
    <xf numFmtId="168" fontId="77" fillId="0" borderId="0" xfId="63" applyFont="1" applyFill="1" applyBorder="1"/>
    <xf numFmtId="49" fontId="77" fillId="0" borderId="0" xfId="0" quotePrefix="1" applyNumberFormat="1" applyFont="1" applyFill="1" applyBorder="1"/>
    <xf numFmtId="49" fontId="77" fillId="0" borderId="0" xfId="0" applyNumberFormat="1" applyFont="1" applyFill="1" applyBorder="1"/>
    <xf numFmtId="0" fontId="77" fillId="0" borderId="0" xfId="0" applyFont="1" applyFill="1" applyBorder="1"/>
    <xf numFmtId="0" fontId="76" fillId="0" borderId="21" xfId="0" applyFont="1" applyFill="1" applyBorder="1"/>
    <xf numFmtId="49" fontId="77" fillId="0" borderId="22" xfId="0" applyNumberFormat="1" applyFont="1" applyFill="1" applyBorder="1"/>
    <xf numFmtId="168" fontId="77" fillId="0" borderId="22" xfId="63" applyFont="1" applyFill="1" applyBorder="1"/>
    <xf numFmtId="0" fontId="62" fillId="0" borderId="23" xfId="0" applyFont="1" applyBorder="1"/>
    <xf numFmtId="49" fontId="77" fillId="0" borderId="19" xfId="0" applyNumberFormat="1" applyFont="1" applyFill="1" applyBorder="1"/>
    <xf numFmtId="168" fontId="77" fillId="0" borderId="19" xfId="63" applyFont="1" applyFill="1" applyBorder="1"/>
    <xf numFmtId="0" fontId="77" fillId="0" borderId="20" xfId="0" applyFont="1" applyFill="1" applyBorder="1"/>
    <xf numFmtId="168" fontId="77" fillId="0" borderId="0" xfId="0" applyNumberFormat="1" applyFont="1" applyFill="1" applyBorder="1"/>
    <xf numFmtId="0" fontId="62" fillId="0" borderId="29" xfId="0" applyFont="1" applyBorder="1"/>
    <xf numFmtId="0" fontId="62" fillId="0" borderId="34" xfId="0" applyFont="1" applyBorder="1"/>
    <xf numFmtId="0" fontId="63" fillId="0" borderId="30" xfId="0" applyFont="1" applyBorder="1" applyAlignment="1">
      <alignment horizontal="center"/>
    </xf>
    <xf numFmtId="0" fontId="63" fillId="0" borderId="2" xfId="0" applyFont="1" applyBorder="1" applyAlignment="1">
      <alignment horizontal="center"/>
    </xf>
    <xf numFmtId="0" fontId="63" fillId="10" borderId="2" xfId="0" applyFont="1" applyFill="1" applyBorder="1" applyAlignment="1">
      <alignment horizontal="center" wrapText="1"/>
    </xf>
    <xf numFmtId="168" fontId="63" fillId="10" borderId="2" xfId="63" applyFont="1" applyFill="1" applyBorder="1" applyAlignment="1">
      <alignment horizontal="center" wrapText="1"/>
    </xf>
    <xf numFmtId="0" fontId="63" fillId="0" borderId="5" xfId="0" applyFont="1" applyBorder="1" applyAlignment="1">
      <alignment horizontal="center"/>
    </xf>
    <xf numFmtId="0" fontId="63" fillId="9" borderId="2" xfId="0" applyFont="1" applyFill="1" applyBorder="1" applyAlignment="1">
      <alignment wrapText="1"/>
    </xf>
    <xf numFmtId="0" fontId="63" fillId="9" borderId="11" xfId="0" applyFont="1" applyFill="1" applyBorder="1" applyAlignment="1">
      <alignment wrapText="1"/>
    </xf>
    <xf numFmtId="0" fontId="63" fillId="0" borderId="2" xfId="0" applyFont="1" applyBorder="1" applyAlignment="1">
      <alignment horizontal="center" wrapText="1"/>
    </xf>
    <xf numFmtId="168" fontId="62" fillId="9" borderId="2" xfId="63" applyFont="1" applyFill="1" applyBorder="1"/>
    <xf numFmtId="168" fontId="62" fillId="10" borderId="2" xfId="63" applyFont="1" applyFill="1" applyBorder="1"/>
    <xf numFmtId="168" fontId="62" fillId="0" borderId="2" xfId="63" applyFont="1" applyFill="1" applyBorder="1"/>
    <xf numFmtId="168" fontId="63" fillId="0" borderId="2" xfId="63" applyFont="1" applyBorder="1" applyAlignment="1">
      <alignment horizontal="center"/>
    </xf>
    <xf numFmtId="168" fontId="62" fillId="10" borderId="11" xfId="0" applyNumberFormat="1" applyFont="1" applyFill="1" applyBorder="1"/>
    <xf numFmtId="168" fontId="62" fillId="0" borderId="2" xfId="0" applyNumberFormat="1" applyFont="1" applyBorder="1"/>
    <xf numFmtId="168" fontId="62" fillId="0" borderId="35" xfId="0" applyNumberFormat="1" applyFont="1" applyBorder="1"/>
    <xf numFmtId="168" fontId="62" fillId="0" borderId="2" xfId="0" applyNumberFormat="1" applyFont="1" applyFill="1" applyBorder="1"/>
    <xf numFmtId="0" fontId="62" fillId="0" borderId="31" xfId="0" applyFont="1" applyBorder="1"/>
    <xf numFmtId="168" fontId="62" fillId="7" borderId="2" xfId="63" applyFont="1" applyFill="1" applyBorder="1"/>
    <xf numFmtId="168" fontId="63" fillId="0" borderId="2" xfId="63" applyFont="1" applyFill="1" applyBorder="1" applyAlignment="1">
      <alignment horizontal="center"/>
    </xf>
    <xf numFmtId="168" fontId="63" fillId="0" borderId="31" xfId="63" applyFont="1" applyFill="1" applyBorder="1" applyAlignment="1">
      <alignment horizontal="center"/>
    </xf>
    <xf numFmtId="0" fontId="62" fillId="0" borderId="0" xfId="0" applyFont="1" applyFill="1" applyBorder="1"/>
    <xf numFmtId="0" fontId="63" fillId="0" borderId="0" xfId="0" applyFont="1" applyFill="1" applyAlignment="1">
      <alignment horizontal="center"/>
    </xf>
    <xf numFmtId="0" fontId="63" fillId="0" borderId="2" xfId="0" applyFont="1" applyFill="1" applyBorder="1" applyAlignment="1">
      <alignment horizontal="center"/>
    </xf>
    <xf numFmtId="0" fontId="62" fillId="0" borderId="31" xfId="0" applyFont="1" applyFill="1" applyBorder="1"/>
    <xf numFmtId="0" fontId="62" fillId="0" borderId="34" xfId="0" applyFont="1" applyBorder="1" applyAlignment="1">
      <alignment wrapText="1"/>
    </xf>
    <xf numFmtId="168" fontId="62" fillId="0" borderId="0" xfId="0" applyNumberFormat="1" applyFont="1" applyFill="1" applyBorder="1"/>
    <xf numFmtId="168" fontId="63" fillId="0" borderId="0" xfId="0" applyNumberFormat="1" applyFont="1" applyBorder="1"/>
    <xf numFmtId="168" fontId="63" fillId="0" borderId="0" xfId="63" applyFont="1" applyBorder="1"/>
    <xf numFmtId="168" fontId="63" fillId="0" borderId="9" xfId="0" applyNumberFormat="1" applyFont="1" applyBorder="1"/>
    <xf numFmtId="168" fontId="63" fillId="0" borderId="1" xfId="0" applyNumberFormat="1" applyFont="1" applyBorder="1"/>
    <xf numFmtId="168" fontId="62" fillId="0" borderId="22" xfId="63" applyFont="1" applyBorder="1"/>
    <xf numFmtId="0" fontId="62" fillId="0" borderId="17" xfId="0" applyFont="1" applyBorder="1"/>
    <xf numFmtId="168" fontId="62" fillId="0" borderId="19" xfId="63" applyFont="1" applyBorder="1"/>
    <xf numFmtId="168" fontId="62" fillId="0" borderId="15" xfId="63" applyFont="1" applyBorder="1"/>
    <xf numFmtId="0" fontId="63" fillId="0" borderId="34" xfId="0" applyFont="1" applyBorder="1"/>
    <xf numFmtId="0" fontId="63" fillId="0" borderId="2" xfId="0" applyFont="1" applyFill="1" applyBorder="1" applyAlignment="1">
      <alignment wrapText="1"/>
    </xf>
    <xf numFmtId="0" fontId="63" fillId="0" borderId="2" xfId="0" applyFont="1" applyBorder="1" applyAlignment="1">
      <alignment wrapText="1"/>
    </xf>
    <xf numFmtId="168" fontId="63" fillId="0" borderId="2" xfId="63" applyFont="1" applyFill="1" applyBorder="1" applyAlignment="1">
      <alignment wrapText="1"/>
    </xf>
    <xf numFmtId="0" fontId="63" fillId="0" borderId="0" xfId="0" applyFont="1" applyBorder="1" applyAlignment="1">
      <alignment vertical="center"/>
    </xf>
    <xf numFmtId="0" fontId="62" fillId="0" borderId="2" xfId="0" applyFont="1" applyBorder="1" applyAlignment="1">
      <alignment wrapText="1"/>
    </xf>
    <xf numFmtId="168" fontId="62" fillId="0" borderId="38" xfId="63" applyFont="1" applyBorder="1" applyAlignment="1">
      <alignment wrapText="1"/>
    </xf>
    <xf numFmtId="168" fontId="62" fillId="12" borderId="2" xfId="0" applyNumberFormat="1" applyFont="1" applyFill="1" applyBorder="1"/>
    <xf numFmtId="168" fontId="62" fillId="0" borderId="2" xfId="63" applyFont="1" applyBorder="1"/>
    <xf numFmtId="168" fontId="62" fillId="0" borderId="38" xfId="63" applyFont="1" applyBorder="1" applyAlignment="1"/>
    <xf numFmtId="165" fontId="62" fillId="0" borderId="0" xfId="0" applyNumberFormat="1" applyFont="1" applyBorder="1"/>
    <xf numFmtId="168" fontId="62" fillId="0" borderId="0" xfId="0" applyNumberFormat="1" applyFont="1" applyBorder="1"/>
    <xf numFmtId="0" fontId="62" fillId="0" borderId="20" xfId="0" applyFont="1" applyBorder="1" applyAlignment="1">
      <alignment wrapText="1"/>
    </xf>
    <xf numFmtId="168" fontId="62" fillId="0" borderId="0" xfId="63" applyFont="1" applyFill="1" applyBorder="1"/>
    <xf numFmtId="168" fontId="62" fillId="0" borderId="15" xfId="0" applyNumberFormat="1" applyFont="1" applyBorder="1"/>
    <xf numFmtId="0" fontId="63" fillId="0" borderId="0" xfId="0" applyFont="1"/>
    <xf numFmtId="0" fontId="63" fillId="0" borderId="0" xfId="0" applyFont="1" applyAlignment="1">
      <alignment horizontal="left" wrapText="1"/>
    </xf>
    <xf numFmtId="168" fontId="63" fillId="0" borderId="0" xfId="63" applyFont="1" applyAlignment="1">
      <alignment horizontal="left" wrapText="1"/>
    </xf>
    <xf numFmtId="0" fontId="63" fillId="0" borderId="0" xfId="0" applyFont="1" applyAlignment="1">
      <alignment wrapText="1"/>
    </xf>
    <xf numFmtId="0" fontId="62" fillId="0" borderId="0" xfId="0" applyFont="1" applyAlignment="1">
      <alignment horizontal="center"/>
    </xf>
    <xf numFmtId="0" fontId="63" fillId="0" borderId="1" xfId="0" applyFont="1" applyBorder="1" applyAlignment="1">
      <alignment horizontal="center"/>
    </xf>
    <xf numFmtId="0" fontId="80" fillId="13" borderId="0" xfId="0" applyFont="1" applyFill="1"/>
    <xf numFmtId="0" fontId="63" fillId="0" borderId="29" xfId="0" applyFont="1" applyBorder="1"/>
    <xf numFmtId="0" fontId="76" fillId="0" borderId="6" xfId="0" applyFont="1" applyFill="1" applyBorder="1"/>
    <xf numFmtId="0" fontId="76" fillId="0" borderId="2" xfId="0" applyFont="1" applyFill="1" applyBorder="1"/>
    <xf numFmtId="168" fontId="76" fillId="0" borderId="2" xfId="63" applyFont="1" applyFill="1" applyBorder="1"/>
    <xf numFmtId="0" fontId="63" fillId="0" borderId="2" xfId="0" applyFont="1" applyBorder="1"/>
    <xf numFmtId="168" fontId="62" fillId="0" borderId="2" xfId="63" applyNumberFormat="1" applyFont="1" applyFill="1" applyBorder="1"/>
    <xf numFmtId="0" fontId="62" fillId="0" borderId="8" xfId="0" applyFont="1" applyFill="1" applyBorder="1" applyAlignment="1">
      <alignment horizontal="center"/>
    </xf>
    <xf numFmtId="168" fontId="62" fillId="0" borderId="9" xfId="0" applyNumberFormat="1" applyFont="1" applyBorder="1"/>
    <xf numFmtId="168" fontId="62" fillId="0" borderId="9" xfId="63" applyFont="1" applyBorder="1"/>
    <xf numFmtId="0" fontId="63" fillId="0" borderId="0" xfId="0" applyFont="1" applyBorder="1"/>
    <xf numFmtId="168" fontId="63" fillId="0" borderId="2" xfId="63" applyFont="1" applyFill="1" applyBorder="1"/>
    <xf numFmtId="168" fontId="62" fillId="14" borderId="2" xfId="0" applyNumberFormat="1" applyFont="1" applyFill="1" applyBorder="1"/>
    <xf numFmtId="0" fontId="62" fillId="0" borderId="2" xfId="0" applyFont="1" applyBorder="1"/>
    <xf numFmtId="168" fontId="63" fillId="0" borderId="9" xfId="0" applyNumberFormat="1" applyFont="1" applyFill="1" applyBorder="1"/>
    <xf numFmtId="0" fontId="62" fillId="0" borderId="10" xfId="0" applyFont="1" applyBorder="1"/>
    <xf numFmtId="0" fontId="0" fillId="0" borderId="20" xfId="0" applyFont="1" applyBorder="1"/>
    <xf numFmtId="0" fontId="0" fillId="0" borderId="0" xfId="0" applyFont="1" applyBorder="1"/>
    <xf numFmtId="0" fontId="76" fillId="0" borderId="0" xfId="0" applyFont="1" applyFill="1" applyAlignment="1">
      <alignment horizontal="center"/>
    </xf>
    <xf numFmtId="0" fontId="81" fillId="0" borderId="0" xfId="0" applyFont="1" applyFill="1" applyAlignment="1">
      <alignment horizontal="center"/>
    </xf>
    <xf numFmtId="0" fontId="62" fillId="0" borderId="0" xfId="0" applyFont="1" applyFill="1"/>
    <xf numFmtId="168" fontId="62" fillId="0" borderId="39" xfId="0" applyNumberFormat="1" applyFont="1" applyFill="1" applyBorder="1"/>
    <xf numFmtId="168" fontId="63" fillId="0" borderId="5" xfId="0" applyNumberFormat="1" applyFont="1" applyFill="1" applyBorder="1"/>
    <xf numFmtId="0" fontId="79" fillId="14" borderId="0" xfId="0" applyFont="1" applyFill="1"/>
    <xf numFmtId="168" fontId="79" fillId="14" borderId="0" xfId="63" applyFont="1" applyFill="1"/>
    <xf numFmtId="0" fontId="48" fillId="13" borderId="0" xfId="0" applyFont="1" applyFill="1"/>
    <xf numFmtId="0" fontId="48" fillId="0" borderId="2" xfId="0" applyFont="1" applyBorder="1" applyAlignment="1">
      <alignment horizontal="center"/>
    </xf>
    <xf numFmtId="0" fontId="48" fillId="0" borderId="2" xfId="0" applyFont="1" applyBorder="1" applyAlignment="1"/>
    <xf numFmtId="0" fontId="48" fillId="15" borderId="2" xfId="0" applyFont="1" applyFill="1" applyBorder="1" applyAlignment="1"/>
    <xf numFmtId="0" fontId="48" fillId="0" borderId="2" xfId="0" applyFont="1" applyBorder="1"/>
    <xf numFmtId="0" fontId="48" fillId="0" borderId="2" xfId="0" applyFont="1" applyFill="1" applyBorder="1"/>
    <xf numFmtId="0" fontId="48" fillId="15" borderId="2" xfId="0" applyFont="1" applyFill="1" applyBorder="1"/>
    <xf numFmtId="14" fontId="48" fillId="0" borderId="2" xfId="0" applyNumberFormat="1" applyFont="1" applyBorder="1" applyAlignment="1">
      <alignment horizontal="center"/>
    </xf>
    <xf numFmtId="14" fontId="0" fillId="0" borderId="2" xfId="0" applyNumberFormat="1" applyFill="1" applyBorder="1"/>
    <xf numFmtId="0" fontId="48" fillId="0" borderId="2" xfId="0" applyFont="1" applyBorder="1" applyAlignment="1">
      <alignment horizontal="right" wrapText="1"/>
    </xf>
    <xf numFmtId="0" fontId="48" fillId="15" borderId="2" xfId="0" applyFont="1" applyFill="1" applyBorder="1" applyAlignment="1">
      <alignment horizontal="right" wrapText="1"/>
    </xf>
    <xf numFmtId="168" fontId="0" fillId="0" borderId="2" xfId="0" applyNumberFormat="1" applyBorder="1"/>
    <xf numFmtId="168" fontId="0" fillId="0" borderId="2" xfId="0" applyNumberFormat="1" applyFont="1" applyBorder="1" applyAlignment="1"/>
    <xf numFmtId="168" fontId="0" fillId="0" borderId="2" xfId="0" applyNumberFormat="1" applyFill="1" applyBorder="1"/>
    <xf numFmtId="0" fontId="0" fillId="0" borderId="2" xfId="0" applyNumberFormat="1" applyFill="1" applyBorder="1"/>
    <xf numFmtId="0" fontId="0" fillId="15" borderId="2" xfId="0" applyNumberFormat="1" applyFill="1" applyBorder="1"/>
    <xf numFmtId="0" fontId="0" fillId="15" borderId="2" xfId="0" applyFill="1" applyBorder="1"/>
    <xf numFmtId="0" fontId="48" fillId="0" borderId="9" xfId="0" applyFont="1" applyBorder="1"/>
    <xf numFmtId="168" fontId="48" fillId="0" borderId="9" xfId="63" applyFont="1" applyBorder="1"/>
    <xf numFmtId="14" fontId="0" fillId="0" borderId="2" xfId="0" applyNumberFormat="1" applyFill="1" applyBorder="1" applyAlignment="1"/>
    <xf numFmtId="0" fontId="0" fillId="0" borderId="2" xfId="0" applyNumberFormat="1" applyFill="1" applyBorder="1" applyAlignment="1"/>
    <xf numFmtId="0" fontId="48" fillId="0" borderId="9" xfId="0" applyFont="1" applyFill="1" applyBorder="1"/>
    <xf numFmtId="168" fontId="48" fillId="0" borderId="9" xfId="63" applyFont="1" applyFill="1" applyBorder="1"/>
    <xf numFmtId="0" fontId="48" fillId="0" borderId="0" xfId="0" applyFont="1"/>
    <xf numFmtId="0" fontId="48" fillId="0" borderId="2" xfId="0" applyFont="1" applyBorder="1" applyAlignment="1">
      <alignment wrapText="1"/>
    </xf>
    <xf numFmtId="0" fontId="0" fillId="0" borderId="2" xfId="0" quotePrefix="1" applyBorder="1"/>
    <xf numFmtId="168" fontId="48" fillId="0" borderId="9" xfId="0" applyNumberFormat="1" applyFont="1" applyBorder="1"/>
    <xf numFmtId="0" fontId="68" fillId="0" borderId="0" xfId="0" applyFont="1" applyFill="1" applyBorder="1" applyAlignment="1">
      <alignment horizontal="justify" wrapText="1"/>
    </xf>
    <xf numFmtId="14" fontId="68" fillId="0" borderId="0" xfId="0" applyNumberFormat="1" applyFont="1" applyFill="1" applyBorder="1" applyAlignment="1">
      <alignment horizontal="center" wrapText="1"/>
    </xf>
    <xf numFmtId="0" fontId="68" fillId="0" borderId="0" xfId="0" applyFont="1" applyFill="1" applyBorder="1" applyAlignment="1">
      <alignment horizontal="center" wrapText="1"/>
    </xf>
    <xf numFmtId="14" fontId="68" fillId="0" borderId="0" xfId="0" applyNumberFormat="1" applyFont="1" applyFill="1" applyBorder="1" applyAlignment="1">
      <alignment horizontal="right" wrapText="1"/>
    </xf>
    <xf numFmtId="0" fontId="0" fillId="0" borderId="0" xfId="0" applyFont="1" applyFill="1" applyBorder="1"/>
    <xf numFmtId="168" fontId="68" fillId="0" borderId="0" xfId="63" applyFont="1" applyFill="1" applyBorder="1" applyAlignment="1">
      <alignment horizontal="center" wrapText="1"/>
    </xf>
    <xf numFmtId="0" fontId="68" fillId="0" borderId="0" xfId="0" applyFont="1" applyFill="1" applyBorder="1" applyAlignment="1"/>
    <xf numFmtId="0" fontId="75" fillId="0" borderId="0" xfId="0" applyFont="1" applyFill="1" applyBorder="1" applyAlignment="1">
      <alignment horizontal="center"/>
    </xf>
    <xf numFmtId="0" fontId="68" fillId="0" borderId="0" xfId="0" applyFont="1" applyFill="1" applyBorder="1"/>
    <xf numFmtId="0" fontId="74" fillId="0" borderId="0" xfId="0" applyFont="1" applyFill="1" applyBorder="1" applyAlignment="1">
      <alignment horizontal="center"/>
    </xf>
    <xf numFmtId="0" fontId="6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8" fillId="8" borderId="42" xfId="0" applyFont="1" applyFill="1" applyBorder="1"/>
    <xf numFmtId="0" fontId="48" fillId="8" borderId="32" xfId="0" applyFont="1" applyFill="1" applyBorder="1"/>
    <xf numFmtId="0" fontId="0" fillId="0" borderId="43" xfId="0" applyBorder="1"/>
    <xf numFmtId="43" fontId="0" fillId="0" borderId="15" xfId="75" applyFont="1" applyBorder="1"/>
    <xf numFmtId="0" fontId="48" fillId="0" borderId="44" xfId="0" applyFont="1" applyBorder="1"/>
    <xf numFmtId="43" fontId="48" fillId="0" borderId="45" xfId="75" applyFont="1" applyBorder="1"/>
    <xf numFmtId="0" fontId="0" fillId="0" borderId="46" xfId="0" applyFont="1" applyFill="1" applyBorder="1"/>
    <xf numFmtId="0" fontId="82" fillId="0" borderId="0" xfId="0" applyFont="1" applyFill="1" applyBorder="1"/>
    <xf numFmtId="1" fontId="83" fillId="0" borderId="0" xfId="0" applyNumberFormat="1" applyFont="1" applyFill="1" applyBorder="1" applyAlignment="1">
      <alignment horizontal="left"/>
    </xf>
    <xf numFmtId="0" fontId="77" fillId="0" borderId="19" xfId="0" applyFont="1" applyFill="1" applyBorder="1" applyAlignment="1">
      <alignment horizontal="right"/>
    </xf>
    <xf numFmtId="0" fontId="80" fillId="0" borderId="19" xfId="0" applyFont="1" applyFill="1" applyBorder="1" applyAlignment="1">
      <alignment horizontal="center"/>
    </xf>
    <xf numFmtId="0" fontId="77" fillId="0" borderId="0" xfId="0" applyFont="1" applyFill="1" applyBorder="1" applyAlignment="1">
      <alignment horizontal="right"/>
    </xf>
    <xf numFmtId="0" fontId="76" fillId="0" borderId="0" xfId="0" applyFont="1" applyFill="1" applyBorder="1" applyAlignment="1"/>
    <xf numFmtId="22" fontId="77" fillId="0" borderId="0" xfId="0" applyNumberFormat="1" applyFont="1" applyFill="1" applyBorder="1" applyAlignment="1">
      <alignment horizontal="right"/>
    </xf>
    <xf numFmtId="0" fontId="77" fillId="0" borderId="21" xfId="0" applyFont="1" applyFill="1" applyBorder="1"/>
    <xf numFmtId="0" fontId="77" fillId="0" borderId="22" xfId="0" applyFont="1" applyFill="1" applyBorder="1"/>
    <xf numFmtId="0" fontId="82" fillId="0" borderId="17" xfId="0" applyFont="1" applyFill="1" applyBorder="1"/>
    <xf numFmtId="1" fontId="82" fillId="0" borderId="0" xfId="0" applyNumberFormat="1" applyFont="1" applyFill="1" applyBorder="1" applyAlignment="1">
      <alignment horizontal="left"/>
    </xf>
    <xf numFmtId="49" fontId="66" fillId="0" borderId="20" xfId="0" applyNumberFormat="1" applyFont="1" applyBorder="1" applyAlignment="1"/>
    <xf numFmtId="49" fontId="66" fillId="0" borderId="20" xfId="0" applyNumberFormat="1" applyFont="1" applyBorder="1" applyAlignment="1">
      <alignment wrapText="1"/>
    </xf>
    <xf numFmtId="49" fontId="66" fillId="0" borderId="0" xfId="0" applyNumberFormat="1" applyFont="1" applyAlignment="1">
      <alignment wrapText="1"/>
    </xf>
    <xf numFmtId="0" fontId="62" fillId="0" borderId="20" xfId="0" applyFont="1" applyBorder="1" applyAlignment="1">
      <alignment vertical="top" wrapText="1"/>
    </xf>
    <xf numFmtId="49" fontId="66" fillId="0" borderId="0" xfId="0" applyNumberFormat="1" applyFont="1" applyBorder="1" applyAlignment="1"/>
    <xf numFmtId="49" fontId="66" fillId="0" borderId="0" xfId="0" applyNumberFormat="1" applyFont="1" applyBorder="1" applyAlignment="1">
      <alignment wrapText="1"/>
    </xf>
    <xf numFmtId="0" fontId="62" fillId="0" borderId="0" xfId="0" applyFont="1" applyBorder="1" applyAlignment="1">
      <alignment vertical="top" wrapText="1"/>
    </xf>
    <xf numFmtId="0" fontId="84" fillId="0" borderId="0" xfId="0" applyFont="1" applyBorder="1" applyAlignment="1"/>
    <xf numFmtId="165" fontId="66" fillId="0" borderId="29" xfId="63" applyNumberFormat="1" applyFont="1" applyFill="1" applyBorder="1" applyAlignment="1">
      <alignment horizontal="center" wrapText="1"/>
    </xf>
    <xf numFmtId="49" fontId="85" fillId="0" borderId="0" xfId="71" applyNumberFormat="1" applyFont="1" applyBorder="1" applyAlignment="1" applyProtection="1">
      <alignment wrapText="1"/>
    </xf>
    <xf numFmtId="0" fontId="85" fillId="0" borderId="0" xfId="71" applyFont="1" applyAlignment="1" applyProtection="1"/>
    <xf numFmtId="49" fontId="85" fillId="0" borderId="0" xfId="71" quotePrefix="1" applyNumberFormat="1" applyFont="1" applyBorder="1" applyAlignment="1" applyProtection="1">
      <alignment wrapText="1"/>
    </xf>
    <xf numFmtId="0" fontId="86" fillId="0" borderId="0" xfId="71" applyFont="1" applyAlignment="1" applyProtection="1"/>
    <xf numFmtId="43" fontId="62" fillId="0" borderId="0" xfId="0" applyNumberFormat="1" applyFont="1" applyAlignment="1"/>
    <xf numFmtId="165" fontId="62" fillId="0" borderId="0" xfId="63" applyNumberFormat="1" applyFont="1" applyAlignment="1"/>
    <xf numFmtId="168" fontId="90" fillId="0" borderId="0" xfId="63" applyFont="1"/>
    <xf numFmtId="0" fontId="90" fillId="0" borderId="0" xfId="0" applyFont="1"/>
    <xf numFmtId="168" fontId="48" fillId="0" borderId="0" xfId="63" applyFont="1" applyAlignment="1">
      <alignment horizontal="right"/>
    </xf>
    <xf numFmtId="43" fontId="0" fillId="0" borderId="0" xfId="0" applyNumberFormat="1"/>
    <xf numFmtId="0" fontId="91" fillId="0" borderId="0" xfId="0" applyFont="1"/>
    <xf numFmtId="168" fontId="47" fillId="0" borderId="0" xfId="63" applyFont="1" applyFill="1"/>
    <xf numFmtId="168" fontId="88" fillId="16" borderId="0" xfId="63" applyFont="1" applyFill="1"/>
    <xf numFmtId="168" fontId="89" fillId="16" borderId="0" xfId="63" applyFont="1" applyFill="1"/>
    <xf numFmtId="168" fontId="88" fillId="16" borderId="0" xfId="63" applyFont="1" applyFill="1" applyAlignment="1">
      <alignment wrapText="1"/>
    </xf>
    <xf numFmtId="0" fontId="87" fillId="0" borderId="0" xfId="0" applyFont="1"/>
    <xf numFmtId="43" fontId="0" fillId="0" borderId="2" xfId="75" applyFont="1" applyBorder="1"/>
    <xf numFmtId="0" fontId="92" fillId="0" borderId="20" xfId="0" applyFont="1" applyBorder="1" applyAlignment="1">
      <alignment vertical="center"/>
    </xf>
    <xf numFmtId="43" fontId="92" fillId="0" borderId="15" xfId="75" applyFont="1" applyBorder="1" applyAlignment="1">
      <alignment vertical="center"/>
    </xf>
    <xf numFmtId="43" fontId="48" fillId="0" borderId="0" xfId="75" applyFont="1"/>
    <xf numFmtId="43" fontId="48" fillId="0" borderId="0" xfId="75" applyFont="1" applyFill="1"/>
    <xf numFmtId="43" fontId="0" fillId="0" borderId="0" xfId="75" applyFont="1" applyFill="1"/>
    <xf numFmtId="43" fontId="48" fillId="0" borderId="0" xfId="0" applyNumberFormat="1" applyFont="1"/>
    <xf numFmtId="0" fontId="48" fillId="0" borderId="0" xfId="0" applyFont="1" applyFill="1"/>
    <xf numFmtId="43" fontId="48" fillId="0" borderId="0" xfId="0" applyNumberFormat="1" applyFont="1" applyFill="1"/>
    <xf numFmtId="0" fontId="0" fillId="0" borderId="0" xfId="0"/>
    <xf numFmtId="0" fontId="48" fillId="0" borderId="0" xfId="0" applyFont="1"/>
    <xf numFmtId="0" fontId="18" fillId="0" borderId="24" xfId="0" applyNumberFormat="1" applyFont="1" applyFill="1" applyBorder="1" applyAlignment="1">
      <alignment horizontal="justify"/>
    </xf>
    <xf numFmtId="0" fontId="18" fillId="0" borderId="3" xfId="0" applyNumberFormat="1" applyFont="1" applyFill="1" applyBorder="1" applyAlignment="1">
      <alignment horizontal="justify"/>
    </xf>
    <xf numFmtId="0" fontId="18" fillId="0" borderId="4" xfId="0" applyNumberFormat="1" applyFont="1" applyFill="1" applyBorder="1" applyAlignment="1">
      <alignment horizontal="justify"/>
    </xf>
    <xf numFmtId="0" fontId="24" fillId="0" borderId="19" xfId="0" applyFont="1" applyFill="1" applyBorder="1" applyAlignment="1">
      <alignment horizontal="center"/>
    </xf>
    <xf numFmtId="0" fontId="24" fillId="0" borderId="13" xfId="0" applyFont="1" applyFill="1" applyBorder="1" applyAlignment="1">
      <alignment horizontal="center"/>
    </xf>
    <xf numFmtId="0" fontId="54" fillId="0" borderId="0" xfId="0" applyFont="1" applyFill="1" applyBorder="1" applyAlignment="1">
      <alignment horizontal="left"/>
    </xf>
    <xf numFmtId="0" fontId="54" fillId="0" borderId="15" xfId="0" applyFont="1" applyFill="1" applyBorder="1" applyAlignment="1">
      <alignment horizontal="left"/>
    </xf>
    <xf numFmtId="14" fontId="54" fillId="0" borderId="0" xfId="0" applyNumberFormat="1" applyFont="1" applyFill="1" applyBorder="1" applyAlignment="1">
      <alignment horizontal="left"/>
    </xf>
    <xf numFmtId="0" fontId="14" fillId="0" borderId="0" xfId="0" applyFont="1" applyFill="1" applyBorder="1" applyAlignment="1">
      <alignment horizontal="center"/>
    </xf>
    <xf numFmtId="0" fontId="14" fillId="0" borderId="15" xfId="0" applyFont="1" applyFill="1" applyBorder="1" applyAlignment="1">
      <alignment horizontal="center"/>
    </xf>
    <xf numFmtId="15" fontId="14" fillId="0" borderId="0" xfId="0" applyNumberFormat="1" applyFont="1" applyFill="1" applyBorder="1" applyAlignment="1">
      <alignment horizontal="center"/>
    </xf>
    <xf numFmtId="0" fontId="67" fillId="0" borderId="2" xfId="0" applyFont="1" applyBorder="1" applyAlignment="1">
      <alignment horizontal="justify" vertical="top" wrapText="1"/>
    </xf>
    <xf numFmtId="0" fontId="58" fillId="0" borderId="2" xfId="0" applyFont="1" applyBorder="1" applyAlignment="1">
      <alignment horizontal="center" vertical="top" wrapText="1"/>
    </xf>
    <xf numFmtId="0" fontId="58" fillId="0" borderId="7" xfId="0" applyFont="1" applyBorder="1" applyAlignment="1">
      <alignment horizontal="center" vertical="top" wrapText="1"/>
    </xf>
    <xf numFmtId="0" fontId="58" fillId="0" borderId="5" xfId="0" applyFont="1" applyBorder="1" applyAlignment="1">
      <alignment horizontal="center" vertical="top" wrapText="1"/>
    </xf>
    <xf numFmtId="0" fontId="58" fillId="0" borderId="8" xfId="0" applyFont="1" applyBorder="1" applyAlignment="1">
      <alignment horizontal="center" vertical="top" wrapText="1"/>
    </xf>
    <xf numFmtId="0" fontId="60" fillId="0" borderId="11" xfId="0" applyFont="1" applyBorder="1" applyAlignment="1">
      <alignment horizontal="center" vertical="top" wrapText="1"/>
    </xf>
    <xf numFmtId="0" fontId="60" fillId="0" borderId="18" xfId="0" applyFont="1" applyBorder="1" applyAlignment="1">
      <alignment horizontal="center" vertical="top" wrapText="1"/>
    </xf>
    <xf numFmtId="0" fontId="60" fillId="0" borderId="6" xfId="0" applyFont="1" applyBorder="1" applyAlignment="1">
      <alignment horizontal="center" vertical="top" wrapText="1"/>
    </xf>
    <xf numFmtId="0" fontId="58" fillId="0" borderId="17" xfId="0" applyFont="1" applyBorder="1" applyAlignment="1">
      <alignment horizontal="center" vertical="top"/>
    </xf>
    <xf numFmtId="0" fontId="58" fillId="0" borderId="19" xfId="0" applyFont="1" applyBorder="1" applyAlignment="1">
      <alignment horizontal="center" vertical="top"/>
    </xf>
    <xf numFmtId="0" fontId="58" fillId="0" borderId="13" xfId="0" applyFont="1" applyBorder="1" applyAlignment="1">
      <alignment horizontal="center" vertical="top"/>
    </xf>
    <xf numFmtId="0" fontId="56" fillId="0" borderId="11" xfId="0" applyFont="1" applyBorder="1" applyAlignment="1">
      <alignment horizontal="center" vertical="top" wrapText="1"/>
    </xf>
    <xf numFmtId="0" fontId="56" fillId="0" borderId="18" xfId="0" applyFont="1" applyBorder="1" applyAlignment="1">
      <alignment horizontal="center" vertical="top" wrapText="1"/>
    </xf>
    <xf numFmtId="0" fontId="56" fillId="0" borderId="6" xfId="0" applyFont="1" applyBorder="1" applyAlignment="1">
      <alignment horizontal="center" vertical="top" wrapText="1"/>
    </xf>
    <xf numFmtId="0" fontId="55" fillId="0" borderId="2" xfId="0" applyFont="1" applyBorder="1" applyAlignment="1">
      <alignment horizontal="justify" vertical="top" wrapText="1"/>
    </xf>
    <xf numFmtId="0" fontId="55" fillId="0" borderId="2" xfId="0" applyFont="1" applyBorder="1" applyAlignment="1">
      <alignment horizontal="center" vertical="top" wrapText="1"/>
    </xf>
    <xf numFmtId="0" fontId="55" fillId="0" borderId="7" xfId="0" applyFont="1" applyBorder="1" applyAlignment="1">
      <alignment horizontal="center" vertical="top" wrapText="1"/>
    </xf>
    <xf numFmtId="0" fontId="55" fillId="0" borderId="8" xfId="0" applyFont="1" applyBorder="1" applyAlignment="1">
      <alignment horizontal="center" vertical="top" wrapText="1"/>
    </xf>
    <xf numFmtId="0" fontId="55" fillId="0" borderId="5" xfId="0" applyFont="1" applyBorder="1" applyAlignment="1">
      <alignment horizontal="center" vertical="top" wrapText="1"/>
    </xf>
    <xf numFmtId="0" fontId="58" fillId="0" borderId="0" xfId="0" applyFont="1" applyAlignment="1">
      <alignment horizontal="left"/>
    </xf>
    <xf numFmtId="0" fontId="58" fillId="0" borderId="11" xfId="0" applyFont="1" applyBorder="1" applyAlignment="1">
      <alignment horizontal="center" vertical="top" wrapText="1"/>
    </xf>
    <xf numFmtId="0" fontId="74" fillId="0" borderId="2" xfId="0" applyFont="1" applyBorder="1" applyAlignment="1">
      <alignment horizontal="justify" vertical="top" wrapText="1"/>
    </xf>
    <xf numFmtId="0" fontId="74" fillId="0" borderId="2" xfId="0" applyFont="1" applyBorder="1" applyAlignment="1">
      <alignment horizontal="center" vertical="top" wrapText="1"/>
    </xf>
    <xf numFmtId="0" fontId="74" fillId="0" borderId="7" xfId="0" applyFont="1" applyBorder="1" applyAlignment="1">
      <alignment horizontal="center" vertical="top" wrapText="1"/>
    </xf>
    <xf numFmtId="0" fontId="74" fillId="0" borderId="8" xfId="0" applyFont="1" applyBorder="1" applyAlignment="1">
      <alignment horizontal="center" vertical="top" wrapText="1"/>
    </xf>
    <xf numFmtId="0" fontId="74" fillId="0" borderId="5" xfId="0" applyFont="1" applyBorder="1" applyAlignment="1">
      <alignment horizontal="center" vertical="top" wrapText="1"/>
    </xf>
    <xf numFmtId="0" fontId="48" fillId="8" borderId="17" xfId="0" applyFont="1" applyFill="1" applyBorder="1" applyAlignment="1">
      <alignment horizontal="center" wrapText="1"/>
    </xf>
    <xf numFmtId="0" fontId="48" fillId="8" borderId="19" xfId="0" applyFont="1" applyFill="1" applyBorder="1" applyAlignment="1">
      <alignment horizontal="center" wrapText="1"/>
    </xf>
    <xf numFmtId="0" fontId="48" fillId="8" borderId="13" xfId="0" applyFont="1" applyFill="1" applyBorder="1" applyAlignment="1">
      <alignment horizontal="center" wrapText="1"/>
    </xf>
    <xf numFmtId="0" fontId="48" fillId="0" borderId="2" xfId="0" applyFont="1" applyFill="1" applyBorder="1" applyAlignment="1">
      <alignment horizontal="center"/>
    </xf>
    <xf numFmtId="0" fontId="48" fillId="15" borderId="2" xfId="0" applyFont="1" applyFill="1" applyBorder="1" applyAlignment="1">
      <alignment horizontal="center"/>
    </xf>
    <xf numFmtId="0" fontId="48" fillId="0" borderId="2" xfId="0" applyFont="1" applyBorder="1" applyAlignment="1">
      <alignment horizontal="center"/>
    </xf>
    <xf numFmtId="0" fontId="48" fillId="15" borderId="2" xfId="0" applyFont="1" applyFill="1" applyBorder="1" applyAlignment="1">
      <alignment horizontal="center" wrapText="1"/>
    </xf>
    <xf numFmtId="0" fontId="48" fillId="0" borderId="2" xfId="0" applyFont="1" applyFill="1" applyBorder="1" applyAlignment="1">
      <alignment horizontal="center" wrapText="1"/>
    </xf>
    <xf numFmtId="0" fontId="63" fillId="0" borderId="0" xfId="0" applyFont="1" applyAlignment="1">
      <alignment horizontal="left" wrapText="1"/>
    </xf>
    <xf numFmtId="0" fontId="79" fillId="11" borderId="24" xfId="0" applyFont="1" applyFill="1" applyBorder="1" applyAlignment="1">
      <alignment horizontal="center" wrapText="1"/>
    </xf>
    <xf numFmtId="0" fontId="79" fillId="11" borderId="3" xfId="0" applyFont="1" applyFill="1" applyBorder="1" applyAlignment="1">
      <alignment horizontal="center" wrapText="1"/>
    </xf>
    <xf numFmtId="0" fontId="79" fillId="11" borderId="4" xfId="0" applyFont="1" applyFill="1" applyBorder="1" applyAlignment="1">
      <alignment horizontal="center" wrapText="1"/>
    </xf>
    <xf numFmtId="0" fontId="48" fillId="0" borderId="2" xfId="0" applyFont="1" applyBorder="1" applyAlignment="1">
      <alignment horizontal="center" wrapText="1"/>
    </xf>
    <xf numFmtId="0" fontId="63" fillId="0" borderId="2" xfId="0" applyFont="1" applyBorder="1" applyAlignment="1">
      <alignment horizontal="center" wrapText="1"/>
    </xf>
    <xf numFmtId="0" fontId="79" fillId="11" borderId="20" xfId="0" applyFont="1" applyFill="1" applyBorder="1" applyAlignment="1">
      <alignment horizontal="center"/>
    </xf>
    <xf numFmtId="0" fontId="79" fillId="11" borderId="0" xfId="0" applyFont="1" applyFill="1" applyBorder="1" applyAlignment="1">
      <alignment horizontal="center"/>
    </xf>
    <xf numFmtId="0" fontId="79" fillId="11" borderId="15" xfId="0" applyFont="1" applyFill="1" applyBorder="1" applyAlignment="1">
      <alignment horizontal="center"/>
    </xf>
    <xf numFmtId="0" fontId="63" fillId="0" borderId="11" xfId="0" applyFont="1" applyBorder="1" applyAlignment="1">
      <alignment horizontal="center" vertical="center"/>
    </xf>
    <xf numFmtId="0" fontId="63" fillId="0" borderId="18" xfId="0" applyFont="1" applyBorder="1" applyAlignment="1">
      <alignment horizontal="center" vertical="center"/>
    </xf>
    <xf numFmtId="0" fontId="63" fillId="0" borderId="35" xfId="0" applyFont="1" applyBorder="1" applyAlignment="1">
      <alignment horizontal="center" vertical="center"/>
    </xf>
    <xf numFmtId="0" fontId="63" fillId="0" borderId="20" xfId="0" applyFont="1" applyBorder="1" applyAlignment="1">
      <alignment horizontal="left" wrapText="1"/>
    </xf>
    <xf numFmtId="0" fontId="63" fillId="0" borderId="0" xfId="0" applyFont="1" applyBorder="1" applyAlignment="1">
      <alignment horizontal="left" wrapText="1"/>
    </xf>
    <xf numFmtId="0" fontId="63" fillId="0" borderId="15" xfId="0" applyFont="1" applyBorder="1" applyAlignment="1">
      <alignment horizontal="left" wrapText="1"/>
    </xf>
    <xf numFmtId="0" fontId="63" fillId="0" borderId="11" xfId="0" applyFont="1" applyBorder="1" applyAlignment="1">
      <alignment horizontal="center" wrapText="1"/>
    </xf>
    <xf numFmtId="0" fontId="63" fillId="0" borderId="18" xfId="0" applyFont="1" applyBorder="1" applyAlignment="1">
      <alignment horizontal="center" wrapText="1"/>
    </xf>
    <xf numFmtId="0" fontId="63" fillId="0" borderId="6" xfId="0" applyFont="1" applyBorder="1" applyAlignment="1">
      <alignment horizontal="center" wrapText="1"/>
    </xf>
    <xf numFmtId="168" fontId="63" fillId="0" borderId="2" xfId="63" applyFont="1" applyBorder="1" applyAlignment="1">
      <alignment horizontal="center" wrapText="1"/>
    </xf>
    <xf numFmtId="0" fontId="63" fillId="0" borderId="24" xfId="0" applyFont="1" applyBorder="1" applyAlignment="1">
      <alignment horizontal="center"/>
    </xf>
    <xf numFmtId="0" fontId="63" fillId="0" borderId="4" xfId="0" applyFont="1" applyBorder="1" applyAlignment="1">
      <alignment horizontal="center"/>
    </xf>
    <xf numFmtId="0" fontId="63" fillId="9" borderId="7" xfId="0" applyFont="1" applyFill="1" applyBorder="1" applyAlignment="1">
      <alignment horizontal="center" wrapText="1"/>
    </xf>
    <xf numFmtId="0" fontId="63" fillId="9" borderId="5" xfId="0" applyFont="1" applyFill="1" applyBorder="1" applyAlignment="1">
      <alignment horizontal="center" wrapText="1"/>
    </xf>
    <xf numFmtId="0" fontId="63" fillId="10" borderId="11" xfId="0" applyFont="1" applyFill="1" applyBorder="1" applyAlignment="1">
      <alignment horizontal="center"/>
    </xf>
    <xf numFmtId="0" fontId="63" fillId="10" borderId="18" xfId="0" applyFont="1" applyFill="1" applyBorder="1" applyAlignment="1">
      <alignment horizontal="center"/>
    </xf>
    <xf numFmtId="0" fontId="63" fillId="10" borderId="6" xfId="0" applyFont="1" applyFill="1" applyBorder="1" applyAlignment="1">
      <alignment horizontal="center"/>
    </xf>
    <xf numFmtId="0" fontId="63" fillId="0" borderId="7" xfId="0" applyFont="1" applyBorder="1" applyAlignment="1">
      <alignment horizontal="center"/>
    </xf>
    <xf numFmtId="0" fontId="63" fillId="0" borderId="5" xfId="0" applyFont="1" applyBorder="1" applyAlignment="1">
      <alignment horizontal="center"/>
    </xf>
    <xf numFmtId="0" fontId="63" fillId="9" borderId="11" xfId="0" applyFont="1" applyFill="1" applyBorder="1" applyAlignment="1">
      <alignment horizontal="center" wrapText="1"/>
    </xf>
    <xf numFmtId="0" fontId="63" fillId="9" borderId="18" xfId="0" applyFont="1" applyFill="1" applyBorder="1" applyAlignment="1">
      <alignment horizontal="center" wrapText="1"/>
    </xf>
    <xf numFmtId="0" fontId="63" fillId="10" borderId="30" xfId="0" applyFont="1" applyFill="1" applyBorder="1" applyAlignment="1">
      <alignment horizontal="center" wrapText="1"/>
    </xf>
    <xf numFmtId="0" fontId="63" fillId="10" borderId="26" xfId="0" applyFont="1" applyFill="1" applyBorder="1" applyAlignment="1">
      <alignment horizontal="center" wrapText="1"/>
    </xf>
    <xf numFmtId="0" fontId="63" fillId="0" borderId="35" xfId="0" applyFont="1" applyBorder="1" applyAlignment="1">
      <alignment horizontal="center" wrapText="1"/>
    </xf>
    <xf numFmtId="0" fontId="63" fillId="9" borderId="36" xfId="0" applyFont="1" applyFill="1" applyBorder="1" applyAlignment="1">
      <alignment horizontal="center" wrapText="1"/>
    </xf>
    <xf numFmtId="0" fontId="63" fillId="9" borderId="37" xfId="0" applyFont="1" applyFill="1" applyBorder="1" applyAlignment="1">
      <alignment horizontal="center" wrapText="1"/>
    </xf>
    <xf numFmtId="0" fontId="63" fillId="10" borderId="31" xfId="0" applyFont="1" applyFill="1" applyBorder="1" applyAlignment="1">
      <alignment horizontal="center" wrapText="1"/>
    </xf>
    <xf numFmtId="0" fontId="48" fillId="8" borderId="40" xfId="0" applyFont="1" applyFill="1" applyBorder="1" applyAlignment="1">
      <alignment horizontal="center"/>
    </xf>
    <xf numFmtId="0" fontId="48" fillId="8" borderId="41" xfId="0" applyFont="1" applyFill="1" applyBorder="1" applyAlignment="1">
      <alignment horizontal="center"/>
    </xf>
    <xf numFmtId="0" fontId="0" fillId="0" borderId="0" xfId="0" applyAlignment="1">
      <alignment horizontal="center"/>
    </xf>
    <xf numFmtId="0" fontId="0" fillId="0" borderId="22" xfId="0" applyBorder="1" applyAlignment="1">
      <alignment horizontal="center"/>
    </xf>
    <xf numFmtId="0" fontId="2" fillId="0" borderId="0" xfId="0" applyFont="1" applyAlignment="1">
      <alignment horizontal="center"/>
    </xf>
    <xf numFmtId="0" fontId="41" fillId="4" borderId="14" xfId="0" applyFont="1" applyFill="1" applyBorder="1" applyAlignment="1">
      <alignment horizontal="center" wrapText="1"/>
    </xf>
    <xf numFmtId="0" fontId="41" fillId="4" borderId="16" xfId="0" applyFont="1" applyFill="1" applyBorder="1" applyAlignment="1">
      <alignment horizontal="center" wrapText="1"/>
    </xf>
    <xf numFmtId="0" fontId="37" fillId="5" borderId="0" xfId="0" applyFont="1" applyFill="1" applyBorder="1" applyAlignment="1">
      <alignment horizontal="center"/>
    </xf>
    <xf numFmtId="168" fontId="41" fillId="4" borderId="12" xfId="63" applyFont="1" applyFill="1" applyBorder="1" applyAlignment="1">
      <alignment horizontal="left" wrapText="1"/>
    </xf>
    <xf numFmtId="168" fontId="41" fillId="4" borderId="14" xfId="63" applyFont="1" applyFill="1" applyBorder="1" applyAlignment="1">
      <alignment horizontal="left" wrapText="1"/>
    </xf>
    <xf numFmtId="168" fontId="41" fillId="4" borderId="16" xfId="63" applyFont="1" applyFill="1" applyBorder="1" applyAlignment="1">
      <alignment horizontal="left" wrapText="1"/>
    </xf>
    <xf numFmtId="0" fontId="43" fillId="4" borderId="12" xfId="0" applyFont="1" applyFill="1" applyBorder="1" applyAlignment="1">
      <alignment horizontal="center" vertical="center" wrapText="1"/>
    </xf>
    <xf numFmtId="0" fontId="43" fillId="4" borderId="14" xfId="0" applyFont="1" applyFill="1" applyBorder="1" applyAlignment="1">
      <alignment horizontal="center" vertical="center" wrapText="1"/>
    </xf>
    <xf numFmtId="0" fontId="43" fillId="4" borderId="16" xfId="0" applyFont="1" applyFill="1" applyBorder="1" applyAlignment="1">
      <alignment horizontal="center" vertical="center" wrapText="1"/>
    </xf>
    <xf numFmtId="0" fontId="41" fillId="4" borderId="12" xfId="0" applyFont="1" applyFill="1" applyBorder="1" applyAlignment="1">
      <alignment horizontal="center" wrapText="1"/>
    </xf>
    <xf numFmtId="0" fontId="43" fillId="4" borderId="12" xfId="0" applyFont="1" applyFill="1" applyBorder="1" applyAlignment="1">
      <alignment horizontal="center" wrapText="1"/>
    </xf>
    <xf numFmtId="0" fontId="43" fillId="4" borderId="14" xfId="0" applyFont="1" applyFill="1" applyBorder="1" applyAlignment="1">
      <alignment horizontal="center" wrapText="1"/>
    </xf>
    <xf numFmtId="0" fontId="43" fillId="4" borderId="16" xfId="0" applyFont="1" applyFill="1" applyBorder="1" applyAlignment="1">
      <alignment horizontal="center" wrapText="1"/>
    </xf>
    <xf numFmtId="0" fontId="45" fillId="4" borderId="12" xfId="0" applyFont="1" applyFill="1" applyBorder="1" applyAlignment="1">
      <alignment horizontal="center" wrapText="1"/>
    </xf>
    <xf numFmtId="0" fontId="45" fillId="4" borderId="14" xfId="0" applyFont="1" applyFill="1" applyBorder="1" applyAlignment="1">
      <alignment horizontal="center" wrapText="1"/>
    </xf>
    <xf numFmtId="0" fontId="45" fillId="4" borderId="16" xfId="0" applyFont="1" applyFill="1" applyBorder="1" applyAlignment="1">
      <alignment horizontal="center" wrapText="1"/>
    </xf>
    <xf numFmtId="0" fontId="41" fillId="4" borderId="12"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12" xfId="0" applyFont="1" applyFill="1" applyBorder="1" applyAlignment="1">
      <alignment horizontal="left" wrapText="1"/>
    </xf>
    <xf numFmtId="0" fontId="41" fillId="4" borderId="14" xfId="0" applyFont="1" applyFill="1" applyBorder="1" applyAlignment="1">
      <alignment horizontal="left" wrapText="1"/>
    </xf>
    <xf numFmtId="0" fontId="41" fillId="4" borderId="16" xfId="0" applyFont="1" applyFill="1" applyBorder="1" applyAlignment="1">
      <alignment horizontal="left" wrapText="1"/>
    </xf>
    <xf numFmtId="167" fontId="41" fillId="4" borderId="12" xfId="63" applyNumberFormat="1" applyFont="1" applyFill="1" applyBorder="1" applyAlignment="1">
      <alignment horizontal="center" wrapText="1"/>
    </xf>
    <xf numFmtId="167" fontId="41" fillId="4" borderId="14" xfId="63" applyNumberFormat="1" applyFont="1" applyFill="1" applyBorder="1" applyAlignment="1">
      <alignment horizontal="center" wrapText="1"/>
    </xf>
    <xf numFmtId="167" fontId="41" fillId="4" borderId="16" xfId="63" applyNumberFormat="1" applyFont="1" applyFill="1" applyBorder="1" applyAlignment="1">
      <alignment horizontal="center" wrapText="1"/>
    </xf>
    <xf numFmtId="0" fontId="38" fillId="4" borderId="12" xfId="0" applyFont="1" applyFill="1" applyBorder="1" applyAlignment="1">
      <alignment horizontal="center" wrapText="1"/>
    </xf>
    <xf numFmtId="0" fontId="38" fillId="4" borderId="14" xfId="0" applyFont="1" applyFill="1" applyBorder="1" applyAlignment="1">
      <alignment horizontal="center" wrapText="1"/>
    </xf>
    <xf numFmtId="0" fontId="38" fillId="4" borderId="16" xfId="0" applyFont="1" applyFill="1" applyBorder="1" applyAlignment="1">
      <alignment horizontal="center" wrapText="1"/>
    </xf>
    <xf numFmtId="0" fontId="37" fillId="5" borderId="25" xfId="0" applyFont="1" applyFill="1" applyBorder="1" applyAlignment="1">
      <alignment horizontal="center"/>
    </xf>
    <xf numFmtId="168" fontId="41" fillId="4" borderId="12" xfId="63" applyFont="1" applyFill="1" applyBorder="1" applyAlignment="1">
      <alignment horizontal="left" vertical="top" wrapText="1"/>
    </xf>
    <xf numFmtId="168" fontId="41" fillId="4" borderId="14" xfId="63" applyFont="1" applyFill="1" applyBorder="1" applyAlignment="1">
      <alignment horizontal="left" vertical="top" wrapText="1"/>
    </xf>
    <xf numFmtId="168" fontId="41" fillId="4" borderId="16" xfId="63" applyFont="1" applyFill="1" applyBorder="1" applyAlignment="1">
      <alignment horizontal="left" vertical="top" wrapText="1"/>
    </xf>
    <xf numFmtId="0" fontId="43" fillId="0" borderId="2" xfId="0" applyFont="1" applyBorder="1" applyAlignment="1">
      <alignment horizontal="center" vertical="top" wrapText="1"/>
    </xf>
    <xf numFmtId="0" fontId="43" fillId="0" borderId="2" xfId="0" applyFont="1" applyBorder="1" applyAlignment="1">
      <alignment horizontal="justify" vertical="top" wrapText="1"/>
    </xf>
    <xf numFmtId="0" fontId="41" fillId="0" borderId="11" xfId="0" applyFont="1" applyBorder="1" applyAlignment="1">
      <alignment horizontal="center" vertical="top" wrapText="1"/>
    </xf>
    <xf numFmtId="0" fontId="41" fillId="0" borderId="18" xfId="0" applyFont="1" applyBorder="1" applyAlignment="1">
      <alignment horizontal="center" vertical="top" wrapText="1"/>
    </xf>
    <xf numFmtId="0" fontId="41" fillId="0" borderId="6" xfId="0" applyFont="1" applyBorder="1" applyAlignment="1">
      <alignment horizontal="center" vertical="top" wrapText="1"/>
    </xf>
    <xf numFmtId="0" fontId="43" fillId="0" borderId="7" xfId="0" applyFont="1" applyBorder="1" applyAlignment="1">
      <alignment horizontal="center" vertical="top" wrapText="1"/>
    </xf>
    <xf numFmtId="0" fontId="43" fillId="0" borderId="8" xfId="0" applyFont="1" applyBorder="1" applyAlignment="1">
      <alignment horizontal="center" vertical="top" wrapText="1"/>
    </xf>
    <xf numFmtId="0" fontId="43" fillId="0" borderId="5" xfId="0" applyFont="1" applyBorder="1" applyAlignment="1">
      <alignment horizontal="center" vertical="top" wrapText="1"/>
    </xf>
    <xf numFmtId="0" fontId="3" fillId="0" borderId="0" xfId="0" applyFont="1" applyAlignment="1">
      <alignment horizontal="center"/>
    </xf>
    <xf numFmtId="0" fontId="0" fillId="48" borderId="0" xfId="0" applyFill="1"/>
    <xf numFmtId="14" fontId="68" fillId="5" borderId="2" xfId="0" applyNumberFormat="1" applyFont="1" applyFill="1" applyBorder="1" applyAlignment="1">
      <alignment horizontal="right" wrapText="1"/>
    </xf>
    <xf numFmtId="0" fontId="0" fillId="5" borderId="2" xfId="0" applyFill="1" applyBorder="1"/>
    <xf numFmtId="43" fontId="0" fillId="5" borderId="2" xfId="75" applyFont="1" applyFill="1" applyBorder="1"/>
    <xf numFmtId="0" fontId="0" fillId="5" borderId="2" xfId="0" applyFont="1" applyFill="1" applyBorder="1" applyAlignment="1">
      <alignment horizontal="right" wrapText="1"/>
    </xf>
    <xf numFmtId="0" fontId="0" fillId="5" borderId="2" xfId="0" applyFont="1" applyFill="1" applyBorder="1"/>
    <xf numFmtId="43" fontId="0" fillId="5" borderId="2" xfId="75" applyFont="1" applyFill="1" applyBorder="1" applyAlignment="1">
      <alignment horizontal="left" wrapText="1"/>
    </xf>
    <xf numFmtId="0" fontId="0" fillId="5" borderId="2" xfId="0" applyFont="1" applyFill="1" applyBorder="1" applyAlignment="1">
      <alignment horizontal="left"/>
    </xf>
    <xf numFmtId="0" fontId="104" fillId="5" borderId="2" xfId="0" applyFont="1" applyFill="1" applyBorder="1" applyAlignment="1">
      <alignment horizontal="right" wrapText="1"/>
    </xf>
    <xf numFmtId="43" fontId="104" fillId="5" borderId="2" xfId="75" applyFont="1" applyFill="1" applyBorder="1" applyAlignment="1">
      <alignment horizontal="left" wrapText="1"/>
    </xf>
    <xf numFmtId="0" fontId="104" fillId="5" borderId="2" xfId="0" applyFont="1" applyFill="1" applyBorder="1" applyAlignment="1">
      <alignment horizontal="left" wrapText="1"/>
    </xf>
    <xf numFmtId="0" fontId="0" fillId="5" borderId="0" xfId="0" applyFill="1" applyAlignment="1">
      <alignment wrapText="1"/>
    </xf>
    <xf numFmtId="43" fontId="104" fillId="5" borderId="2" xfId="75" applyFont="1" applyFill="1" applyBorder="1" applyAlignment="1">
      <alignment horizontal="left"/>
    </xf>
    <xf numFmtId="0" fontId="104" fillId="5" borderId="2" xfId="0" applyNumberFormat="1" applyFont="1" applyFill="1" applyBorder="1" applyAlignment="1">
      <alignment horizontal="left" wrapText="1"/>
    </xf>
    <xf numFmtId="0" fontId="0" fillId="5" borderId="2" xfId="0" applyFont="1" applyFill="1" applyBorder="1" applyAlignment="1">
      <alignment horizontal="left" vertical="top" wrapText="1"/>
    </xf>
    <xf numFmtId="43" fontId="0" fillId="5" borderId="2" xfId="75" applyFont="1" applyFill="1" applyBorder="1" applyAlignment="1">
      <alignment horizontal="left"/>
    </xf>
    <xf numFmtId="0" fontId="0" fillId="5" borderId="2" xfId="0" applyNumberFormat="1" applyFont="1" applyFill="1" applyBorder="1" applyAlignment="1">
      <alignment horizontal="left" wrapText="1"/>
    </xf>
    <xf numFmtId="0" fontId="0" fillId="5" borderId="2" xfId="0" applyFont="1" applyFill="1" applyBorder="1" applyAlignment="1">
      <alignment horizontal="left" wrapText="1"/>
    </xf>
    <xf numFmtId="43" fontId="0" fillId="5" borderId="0" xfId="75" applyFont="1" applyFill="1"/>
    <xf numFmtId="168" fontId="68" fillId="5" borderId="2" xfId="63" applyFont="1" applyFill="1" applyBorder="1" applyAlignment="1">
      <alignment horizontal="center" wrapText="1"/>
    </xf>
    <xf numFmtId="0" fontId="0" fillId="5" borderId="6" xfId="0" applyFont="1" applyFill="1" applyBorder="1"/>
    <xf numFmtId="43" fontId="1" fillId="5" borderId="0" xfId="75" applyFont="1" applyFill="1"/>
    <xf numFmtId="0" fontId="0" fillId="5" borderId="0" xfId="0" applyFont="1" applyFill="1"/>
    <xf numFmtId="0" fontId="0" fillId="5" borderId="2" xfId="0" applyNumberFormat="1" applyFont="1" applyFill="1" applyBorder="1" applyAlignment="1"/>
    <xf numFmtId="43" fontId="0" fillId="5" borderId="2" xfId="75" applyFont="1" applyFill="1" applyBorder="1" applyAlignment="1"/>
    <xf numFmtId="0" fontId="0" fillId="5" borderId="2" xfId="0" applyFont="1" applyFill="1" applyBorder="1" applyAlignment="1"/>
    <xf numFmtId="0" fontId="0" fillId="5" borderId="0" xfId="0" applyFont="1" applyFill="1" applyBorder="1" applyAlignment="1">
      <alignment horizontal="left"/>
    </xf>
    <xf numFmtId="43" fontId="0" fillId="5" borderId="15" xfId="75" applyFont="1" applyFill="1" applyBorder="1"/>
    <xf numFmtId="43" fontId="0" fillId="5" borderId="15" xfId="75" applyFont="1" applyFill="1" applyBorder="1" applyAlignment="1">
      <alignment horizontal="left" indent="1"/>
    </xf>
    <xf numFmtId="168" fontId="66" fillId="0" borderId="29" xfId="63" applyFont="1" applyFill="1" applyBorder="1" applyAlignment="1">
      <alignment horizontal="center" wrapText="1"/>
    </xf>
  </cellXfs>
  <cellStyles count="118">
    <cellStyle name="20% - Accent1" xfId="94" builtinId="30" customBuiltin="1"/>
    <cellStyle name="20% - Accent2" xfId="98" builtinId="34" customBuiltin="1"/>
    <cellStyle name="20% - Accent3" xfId="102" builtinId="38" customBuiltin="1"/>
    <cellStyle name="20% - Accent4" xfId="106" builtinId="42" customBuiltin="1"/>
    <cellStyle name="20% - Accent5" xfId="110" builtinId="46" customBuiltin="1"/>
    <cellStyle name="20% - Accent6" xfId="114" builtinId="50" customBuiltin="1"/>
    <cellStyle name="40% - Accent1" xfId="95" builtinId="31" customBuiltin="1"/>
    <cellStyle name="40% - Accent2" xfId="99" builtinId="35" customBuiltin="1"/>
    <cellStyle name="40% - Accent3" xfId="103" builtinId="39" customBuiltin="1"/>
    <cellStyle name="40% - Accent4" xfId="107" builtinId="43" customBuiltin="1"/>
    <cellStyle name="40% - Accent5" xfId="111" builtinId="47" customBuiltin="1"/>
    <cellStyle name="40% - Accent6" xfId="115" builtinId="51" customBuiltin="1"/>
    <cellStyle name="60% - Accent1" xfId="96" builtinId="32" customBuiltin="1"/>
    <cellStyle name="60% - Accent2" xfId="100" builtinId="36" customBuiltin="1"/>
    <cellStyle name="60% - Accent3" xfId="104" builtinId="40" customBuiltin="1"/>
    <cellStyle name="60% - Accent4" xfId="108" builtinId="44" customBuiltin="1"/>
    <cellStyle name="60% - Accent5" xfId="112" builtinId="48" customBuiltin="1"/>
    <cellStyle name="60% - Accent6" xfId="116" builtinId="52" customBuiltin="1"/>
    <cellStyle name="Accent1" xfId="93" builtinId="29" customBuiltin="1"/>
    <cellStyle name="Accent2" xfId="97" builtinId="33" customBuiltin="1"/>
    <cellStyle name="Accent3" xfId="101" builtinId="37" customBuiltin="1"/>
    <cellStyle name="Accent4" xfId="105" builtinId="41" customBuiltin="1"/>
    <cellStyle name="Accent5" xfId="109" builtinId="45" customBuiltin="1"/>
    <cellStyle name="Accent6" xfId="113" builtinId="49" customBuiltin="1"/>
    <cellStyle name="Bad" xfId="82" builtinId="27" customBuiltin="1"/>
    <cellStyle name="Calculation" xfId="86" builtinId="22" customBuiltin="1"/>
    <cellStyle name="Check Cell" xfId="88" builtinId="23" customBuiltin="1"/>
    <cellStyle name="Comma" xfId="63" builtinId="3"/>
    <cellStyle name="Comma 2" xfId="69"/>
    <cellStyle name="Comma 3" xfId="75"/>
    <cellStyle name="Comma 4" xfId="117"/>
    <cellStyle name="Comma 5" xfId="72"/>
    <cellStyle name="Explanatory Text" xfId="91" builtinId="53" customBuiltin="1"/>
    <cellStyle name="Good" xfId="81" builtinId="26" customBuiltin="1"/>
    <cellStyle name="Heading 1" xfId="77" builtinId="16" customBuiltin="1"/>
    <cellStyle name="Heading 2" xfId="78" builtinId="17" customBuiltin="1"/>
    <cellStyle name="Heading 3" xfId="79" builtinId="18" customBuiltin="1"/>
    <cellStyle name="Heading 4" xfId="80" builtinId="19" customBuiltin="1"/>
    <cellStyle name="Hyperlink" xfId="71" builtinId="8"/>
    <cellStyle name="Input" xfId="84" builtinId="20" customBuiltin="1"/>
    <cellStyle name="Linked Cell" xfId="87" builtinId="24" customBuiltin="1"/>
    <cellStyle name="Neutral" xfId="83" builtinId="28" customBuiltin="1"/>
    <cellStyle name="Normal" xfId="0" builtinId="0"/>
    <cellStyle name="Normal 10" xfId="15"/>
    <cellStyle name="Normal 100" xfId="54"/>
    <cellStyle name="Normal 101" xfId="55"/>
    <cellStyle name="Normal 102" xfId="56"/>
    <cellStyle name="Normal 103" xfId="57"/>
    <cellStyle name="Normal 104" xfId="58"/>
    <cellStyle name="Normal 106" xfId="59"/>
    <cellStyle name="Normal 107" xfId="60"/>
    <cellStyle name="Normal 108" xfId="61"/>
    <cellStyle name="Normal 109" xfId="62"/>
    <cellStyle name="Normal 11" xfId="31"/>
    <cellStyle name="Normal 12" xfId="4"/>
    <cellStyle name="Normal 13" xfId="22"/>
    <cellStyle name="Normal 14" xfId="11"/>
    <cellStyle name="Normal 15" xfId="5"/>
    <cellStyle name="Normal 16" xfId="36"/>
    <cellStyle name="Normal 17" xfId="27"/>
    <cellStyle name="Normal 18" xfId="32"/>
    <cellStyle name="Normal 19" xfId="21"/>
    <cellStyle name="Normal 2" xfId="19"/>
    <cellStyle name="Normal 2 2" xfId="73"/>
    <cellStyle name="Normal 2 2 2" xfId="74"/>
    <cellStyle name="Normal 2 4" xfId="68"/>
    <cellStyle name="Normal 2 5" xfId="64"/>
    <cellStyle name="Normal 2 6" xfId="65"/>
    <cellStyle name="Normal 2 7" xfId="67"/>
    <cellStyle name="Normal 2 8" xfId="66"/>
    <cellStyle name="Normal 20" xfId="35"/>
    <cellStyle name="Normal 21" xfId="3"/>
    <cellStyle name="Normal 22" xfId="23"/>
    <cellStyle name="Normal 24" xfId="30"/>
    <cellStyle name="Normal 25" xfId="10"/>
    <cellStyle name="Normal 26" xfId="16"/>
    <cellStyle name="Normal 27" xfId="6"/>
    <cellStyle name="Normal 28" xfId="17"/>
    <cellStyle name="Normal 29" xfId="24"/>
    <cellStyle name="Normal 3" xfId="2"/>
    <cellStyle name="Normal 30" xfId="12"/>
    <cellStyle name="Normal 32" xfId="7"/>
    <cellStyle name="Normal 33" xfId="20"/>
    <cellStyle name="Normal 34" xfId="18"/>
    <cellStyle name="Normal 36" xfId="28"/>
    <cellStyle name="Normal 37" xfId="37"/>
    <cellStyle name="Normal 38" xfId="13"/>
    <cellStyle name="Normal 39" xfId="25"/>
    <cellStyle name="Normal 4" xfId="9"/>
    <cellStyle name="Normal 40" xfId="34"/>
    <cellStyle name="Normal 41" xfId="33"/>
    <cellStyle name="Normal 5" xfId="1"/>
    <cellStyle name="Normal 52" xfId="38"/>
    <cellStyle name="Normal 6" xfId="26"/>
    <cellStyle name="Normal 7" xfId="29"/>
    <cellStyle name="Normal 73" xfId="40"/>
    <cellStyle name="Normal 74" xfId="39"/>
    <cellStyle name="Normal 75" xfId="41"/>
    <cellStyle name="Normal 76" xfId="42"/>
    <cellStyle name="Normal 77" xfId="43"/>
    <cellStyle name="Normal 78" xfId="44"/>
    <cellStyle name="Normal 79" xfId="45"/>
    <cellStyle name="Normal 8" xfId="8"/>
    <cellStyle name="Normal 80" xfId="46"/>
    <cellStyle name="Normal 84" xfId="47"/>
    <cellStyle name="Normal 85" xfId="48"/>
    <cellStyle name="Normal 86" xfId="49"/>
    <cellStyle name="Normal 87" xfId="50"/>
    <cellStyle name="Normal 88" xfId="51"/>
    <cellStyle name="Normal 89" xfId="52"/>
    <cellStyle name="Normal 9" xfId="14"/>
    <cellStyle name="Normal 99" xfId="53"/>
    <cellStyle name="Normal_Sheet1" xfId="70"/>
    <cellStyle name="Note" xfId="90" builtinId="10" customBuiltin="1"/>
    <cellStyle name="Output" xfId="85" builtinId="21" customBuiltin="1"/>
    <cellStyle name="Title" xfId="76" builtinId="15" customBuiltin="1"/>
    <cellStyle name="Total" xfId="92" builtinId="25" customBuiltin="1"/>
    <cellStyle name="Warning Text" xfId="89" builtinId="11" customBuiltin="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CC4623.CC4DEB4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2.jpg@01CC4623.CC4DEB4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2.jpg@01CC4623.CC4DEB4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2.jpg@01CC4623.CC4DEB4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2.jpg@01CC4623.CC4DEB4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873125</xdr:colOff>
      <xdr:row>4</xdr:row>
      <xdr:rowOff>108857</xdr:rowOff>
    </xdr:to>
    <xdr:pic>
      <xdr:nvPicPr>
        <xdr:cNvPr id="2" name="Picture 1" descr="cid:image001.jpg@01C9975F.5F50FC0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r:link="rId2"/>
        <a:srcRect/>
        <a:stretch>
          <a:fillRect/>
        </a:stretch>
      </xdr:blipFill>
      <xdr:spPr bwMode="auto">
        <a:xfrm>
          <a:off x="1023938" y="381000"/>
          <a:ext cx="873125" cy="6803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1</xdr:row>
      <xdr:rowOff>247650</xdr:rowOff>
    </xdr:from>
    <xdr:to>
      <xdr:col>1</xdr:col>
      <xdr:colOff>225425</xdr:colOff>
      <xdr:row>5</xdr:row>
      <xdr:rowOff>102507</xdr:rowOff>
    </xdr:to>
    <xdr:pic>
      <xdr:nvPicPr>
        <xdr:cNvPr id="2" name="Picture 1" descr="cid:image001.jpg@01C9975F.5F50FC00">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r:link="rId2"/>
        <a:srcRect/>
        <a:stretch>
          <a:fillRect/>
        </a:stretch>
      </xdr:blipFill>
      <xdr:spPr bwMode="auto">
        <a:xfrm>
          <a:off x="342900" y="447675"/>
          <a:ext cx="873125" cy="68035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56092</xdr:colOff>
      <xdr:row>1</xdr:row>
      <xdr:rowOff>109009</xdr:rowOff>
    </xdr:from>
    <xdr:to>
      <xdr:col>1</xdr:col>
      <xdr:colOff>929217</xdr:colOff>
      <xdr:row>5</xdr:row>
      <xdr:rowOff>154366</xdr:rowOff>
    </xdr:to>
    <xdr:pic>
      <xdr:nvPicPr>
        <xdr:cNvPr id="2" name="Picture 1" descr="cid:image001.jpg@01C9975F.5F50FC0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srcRect/>
        <a:stretch>
          <a:fillRect/>
        </a:stretch>
      </xdr:blipFill>
      <xdr:spPr bwMode="auto">
        <a:xfrm>
          <a:off x="665692" y="280459"/>
          <a:ext cx="873125" cy="69305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254000</xdr:colOff>
      <xdr:row>0</xdr:row>
      <xdr:rowOff>0</xdr:rowOff>
    </xdr:from>
    <xdr:to>
      <xdr:col>3</xdr:col>
      <xdr:colOff>141288</xdr:colOff>
      <xdr:row>3</xdr:row>
      <xdr:rowOff>11112</xdr:rowOff>
    </xdr:to>
    <xdr:pic>
      <xdr:nvPicPr>
        <xdr:cNvPr id="2" name="Picture 1" descr="cid:image001.jpg@01C9975F.5F50FC0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srcRect/>
        <a:stretch>
          <a:fillRect/>
        </a:stretch>
      </xdr:blipFill>
      <xdr:spPr bwMode="auto">
        <a:xfrm>
          <a:off x="603250" y="222250"/>
          <a:ext cx="1158875" cy="873125"/>
        </a:xfrm>
        <a:prstGeom prst="rect">
          <a:avLst/>
        </a:prstGeom>
        <a:noFill/>
        <a:ln w="9525">
          <a:noFill/>
          <a:miter lim="800000"/>
          <a:headEnd/>
          <a:tailEnd/>
        </a:ln>
      </xdr:spPr>
    </xdr:pic>
    <xdr:clientData/>
  </xdr:twoCellAnchor>
  <xdr:twoCellAnchor editAs="oneCell">
    <xdr:from>
      <xdr:col>1</xdr:col>
      <xdr:colOff>254000</xdr:colOff>
      <xdr:row>0</xdr:row>
      <xdr:rowOff>0</xdr:rowOff>
    </xdr:from>
    <xdr:to>
      <xdr:col>3</xdr:col>
      <xdr:colOff>141288</xdr:colOff>
      <xdr:row>3</xdr:row>
      <xdr:rowOff>11112</xdr:rowOff>
    </xdr:to>
    <xdr:pic>
      <xdr:nvPicPr>
        <xdr:cNvPr id="6" name="Picture 5" descr="cid:image001.jpg@01C9975F.5F50FC00">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r:link="rId2"/>
        <a:srcRect/>
        <a:stretch>
          <a:fillRect/>
        </a:stretch>
      </xdr:blipFill>
      <xdr:spPr bwMode="auto">
        <a:xfrm>
          <a:off x="596900" y="0"/>
          <a:ext cx="1158875" cy="84931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123265</xdr:rowOff>
    </xdr:from>
    <xdr:to>
      <xdr:col>1</xdr:col>
      <xdr:colOff>561241</xdr:colOff>
      <xdr:row>7</xdr:row>
      <xdr:rowOff>14314</xdr:rowOff>
    </xdr:to>
    <xdr:pic>
      <xdr:nvPicPr>
        <xdr:cNvPr id="2" name="Picture 1" descr="cid:image001.jpg@01C9975F.5F50FC00">
          <a:extLst>
            <a:ext uri="{FF2B5EF4-FFF2-40B4-BE49-F238E27FC236}">
              <a16:creationId xmlns:a16="http://schemas.microsoft.com/office/drawing/2014/main" id="{D5061BFF-B320-49D0-9C9F-558140257909}"/>
            </a:ext>
          </a:extLst>
        </xdr:cNvPr>
        <xdr:cNvPicPr/>
      </xdr:nvPicPr>
      <xdr:blipFill>
        <a:blip xmlns:r="http://schemas.openxmlformats.org/officeDocument/2006/relationships" r:embed="rId1" r:link="rId2"/>
        <a:srcRect/>
        <a:stretch>
          <a:fillRect/>
        </a:stretch>
      </xdr:blipFill>
      <xdr:spPr bwMode="auto">
        <a:xfrm>
          <a:off x="0" y="313765"/>
          <a:ext cx="1166359" cy="8547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xolisi.budlela\AppData\Local\Microsoft\Windows\INetCache\Content.Outlook\1AYNK3CW\Remuneration%20of%20Councillors%20WP%20-%202019%20F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chedule"/>
      <sheetName val="Gazette vs payday"/>
      <sheetName val="Disclosure Note for AFS"/>
      <sheetName val="Solar vs payday"/>
      <sheetName val="TB 201819 FY"/>
      <sheetName val="TB 201718 FY"/>
      <sheetName val="GL 201819"/>
      <sheetName val="Differences investigation"/>
      <sheetName val="Sheet4"/>
      <sheetName val="Top 4 - 201819 FY"/>
      <sheetName val="Sheet1"/>
      <sheetName val="Mayoral Committee 201819 FY"/>
      <sheetName val="Sheet2"/>
      <sheetName val="S79 Committees 201819 FY"/>
      <sheetName val="Sheet3"/>
      <sheetName val="Councillors list"/>
      <sheetName val="Composition of Committees"/>
      <sheetName val="Part-time councillors 201819 FY"/>
      <sheetName val="Payroll Report - June 2019"/>
    </sheetNames>
    <sheetDataSet>
      <sheetData sheetId="0"/>
      <sheetData sheetId="1"/>
      <sheetData sheetId="2"/>
      <sheetData sheetId="3"/>
      <sheetData sheetId="4"/>
      <sheetData sheetId="5"/>
      <sheetData sheetId="6"/>
      <sheetData sheetId="7"/>
      <sheetData sheetId="8"/>
      <sheetData sheetId="9">
        <row r="18">
          <cell r="P18">
            <v>44400</v>
          </cell>
        </row>
        <row r="19">
          <cell r="P19">
            <v>1394649.96</v>
          </cell>
        </row>
        <row r="29">
          <cell r="P29">
            <v>13724.499999999996</v>
          </cell>
        </row>
        <row r="30">
          <cell r="P30">
            <v>13724.499999999996</v>
          </cell>
        </row>
        <row r="54">
          <cell r="P54">
            <v>262136.51999999993</v>
          </cell>
        </row>
        <row r="56">
          <cell r="P56">
            <v>44400</v>
          </cell>
        </row>
        <row r="57">
          <cell r="D57">
            <v>81474.38</v>
          </cell>
          <cell r="J57">
            <v>105484.66</v>
          </cell>
          <cell r="K57">
            <v>84513.66</v>
          </cell>
          <cell r="L57">
            <v>84433.67</v>
          </cell>
          <cell r="M57">
            <v>84473.67</v>
          </cell>
          <cell r="P57">
            <v>1016699.2800000003</v>
          </cell>
          <cell r="U57">
            <v>1137803.6700000002</v>
          </cell>
        </row>
        <row r="70">
          <cell r="D70">
            <v>8164.45</v>
          </cell>
          <cell r="J70">
            <v>11765.99</v>
          </cell>
          <cell r="K70">
            <v>8620.34</v>
          </cell>
          <cell r="L70">
            <v>8608.34</v>
          </cell>
          <cell r="M70">
            <v>8614.34</v>
          </cell>
        </row>
        <row r="71">
          <cell r="D71">
            <v>1440</v>
          </cell>
          <cell r="J71">
            <v>1440</v>
          </cell>
          <cell r="K71">
            <v>1440</v>
          </cell>
          <cell r="L71">
            <v>1440</v>
          </cell>
          <cell r="M71">
            <v>1440</v>
          </cell>
        </row>
        <row r="72">
          <cell r="P72">
            <v>8641.7699999999986</v>
          </cell>
        </row>
        <row r="73">
          <cell r="P73">
            <v>129746.16</v>
          </cell>
        </row>
        <row r="101">
          <cell r="P101">
            <v>262136.51999999993</v>
          </cell>
        </row>
        <row r="103">
          <cell r="P103">
            <v>44400</v>
          </cell>
        </row>
        <row r="104">
          <cell r="P104">
            <v>1117609.1499999999</v>
          </cell>
        </row>
        <row r="125">
          <cell r="P125">
            <v>10445.720000000001</v>
          </cell>
        </row>
        <row r="126">
          <cell r="P126">
            <v>27725.719999999998</v>
          </cell>
        </row>
        <row r="157">
          <cell r="P157">
            <v>246928.56000000003</v>
          </cell>
        </row>
        <row r="159">
          <cell r="P159">
            <v>44400</v>
          </cell>
        </row>
        <row r="160">
          <cell r="H160">
            <v>77957.490000000005</v>
          </cell>
          <cell r="J160">
            <v>99322.79</v>
          </cell>
          <cell r="K160">
            <v>79568.289999999994</v>
          </cell>
          <cell r="P160">
            <v>964909.18000000017</v>
          </cell>
        </row>
        <row r="178">
          <cell r="H178">
            <v>8052.02</v>
          </cell>
          <cell r="J178">
            <v>11256.81</v>
          </cell>
          <cell r="K178">
            <v>8293.64</v>
          </cell>
          <cell r="P178">
            <v>101037.13</v>
          </cell>
        </row>
        <row r="179">
          <cell r="H179">
            <v>1440</v>
          </cell>
          <cell r="J179">
            <v>1440</v>
          </cell>
          <cell r="K179">
            <v>1440</v>
          </cell>
          <cell r="P179">
            <v>17280</v>
          </cell>
        </row>
        <row r="180">
          <cell r="P180">
            <v>8179.8499999999985</v>
          </cell>
        </row>
        <row r="181">
          <cell r="P181">
            <v>126496.98000000004</v>
          </cell>
        </row>
      </sheetData>
      <sheetData sheetId="10"/>
      <sheetData sheetId="11">
        <row r="5">
          <cell r="P5">
            <v>2222357.0399999996</v>
          </cell>
        </row>
        <row r="7">
          <cell r="P7">
            <v>399600</v>
          </cell>
        </row>
        <row r="8">
          <cell r="P8">
            <v>9330978.8200000003</v>
          </cell>
        </row>
        <row r="12">
          <cell r="P12">
            <v>85536.13</v>
          </cell>
        </row>
        <row r="13">
          <cell r="P13">
            <v>405657.35999999987</v>
          </cell>
        </row>
        <row r="77">
          <cell r="D77">
            <v>76705.31</v>
          </cell>
          <cell r="J77">
            <v>99322.79</v>
          </cell>
          <cell r="K77">
            <v>79568.289999999994</v>
          </cell>
          <cell r="P77">
            <v>957396.10000000021</v>
          </cell>
        </row>
        <row r="95">
          <cell r="D95">
            <v>7864.19</v>
          </cell>
          <cell r="J95">
            <v>11256.81</v>
          </cell>
          <cell r="K95">
            <v>8293.64</v>
          </cell>
          <cell r="P95">
            <v>99910.15</v>
          </cell>
        </row>
        <row r="96">
          <cell r="D96">
            <v>1440</v>
          </cell>
          <cell r="J96">
            <v>1440</v>
          </cell>
          <cell r="K96">
            <v>1440</v>
          </cell>
          <cell r="P96">
            <v>17280</v>
          </cell>
        </row>
        <row r="405">
          <cell r="D405">
            <v>76842.13</v>
          </cell>
          <cell r="J405">
            <v>99371.48</v>
          </cell>
          <cell r="K405">
            <v>79616.98</v>
          </cell>
          <cell r="L405">
            <v>79504.98</v>
          </cell>
          <cell r="M405">
            <v>79560.98</v>
          </cell>
          <cell r="P405">
            <v>958229.15999999992</v>
          </cell>
        </row>
        <row r="420">
          <cell r="D420">
            <v>7884.71</v>
          </cell>
          <cell r="J420">
            <v>11264.12</v>
          </cell>
          <cell r="K420">
            <v>8300.94</v>
          </cell>
          <cell r="L420">
            <v>8284.14</v>
          </cell>
          <cell r="M420">
            <v>8292.5400000000009</v>
          </cell>
          <cell r="P420">
            <v>100035.08000000002</v>
          </cell>
        </row>
        <row r="421">
          <cell r="D421">
            <v>1384</v>
          </cell>
          <cell r="J421">
            <v>1384</v>
          </cell>
          <cell r="K421">
            <v>1440</v>
          </cell>
          <cell r="L421">
            <v>1440</v>
          </cell>
          <cell r="M421">
            <v>1440</v>
          </cell>
          <cell r="P421">
            <v>16888</v>
          </cell>
        </row>
      </sheetData>
      <sheetData sheetId="12"/>
      <sheetData sheetId="13">
        <row r="5">
          <cell r="P5">
            <v>1198425</v>
          </cell>
        </row>
        <row r="7">
          <cell r="P7">
            <v>222000</v>
          </cell>
        </row>
        <row r="8">
          <cell r="P8">
            <v>4871245.1800000006</v>
          </cell>
        </row>
        <row r="12">
          <cell r="P12">
            <v>35033.42</v>
          </cell>
        </row>
        <row r="13">
          <cell r="P13">
            <v>379866.95000000007</v>
          </cell>
        </row>
        <row r="20">
          <cell r="D20">
            <v>74527.009999999995</v>
          </cell>
          <cell r="J20">
            <v>96481</v>
          </cell>
          <cell r="K20">
            <v>77306</v>
          </cell>
          <cell r="P20">
            <v>930173.06</v>
          </cell>
        </row>
        <row r="37">
          <cell r="D37">
            <v>7627.99</v>
          </cell>
          <cell r="J37">
            <v>10921.09</v>
          </cell>
          <cell r="K37">
            <v>8044.84</v>
          </cell>
          <cell r="P37">
            <v>96913.229999999981</v>
          </cell>
        </row>
        <row r="38">
          <cell r="D38">
            <v>1440</v>
          </cell>
          <cell r="J38">
            <v>1440</v>
          </cell>
          <cell r="K38">
            <v>1440</v>
          </cell>
          <cell r="P38">
            <v>17280</v>
          </cell>
        </row>
        <row r="70">
          <cell r="D70">
            <v>74527.009999999995</v>
          </cell>
          <cell r="J70">
            <v>96481</v>
          </cell>
          <cell r="K70">
            <v>77306</v>
          </cell>
          <cell r="P70">
            <v>930173.06</v>
          </cell>
        </row>
        <row r="88">
          <cell r="D88">
            <v>7627.99</v>
          </cell>
          <cell r="J88">
            <v>10921.09</v>
          </cell>
          <cell r="K88">
            <v>8044.84</v>
          </cell>
          <cell r="P88">
            <v>96913.229999999981</v>
          </cell>
        </row>
        <row r="89">
          <cell r="D89">
            <v>1440</v>
          </cell>
          <cell r="J89">
            <v>1440</v>
          </cell>
          <cell r="K89">
            <v>1440</v>
          </cell>
          <cell r="P89">
            <v>17280</v>
          </cell>
        </row>
        <row r="212">
          <cell r="D212">
            <v>75779.179999999993</v>
          </cell>
          <cell r="J212">
            <v>97733.17</v>
          </cell>
          <cell r="K212">
            <v>78558.17</v>
          </cell>
          <cell r="P212">
            <v>945199.10000000021</v>
          </cell>
        </row>
        <row r="228">
          <cell r="D228">
            <v>7815.81</v>
          </cell>
          <cell r="J228">
            <v>11108.91</v>
          </cell>
          <cell r="K228">
            <v>8232.66</v>
          </cell>
          <cell r="P228">
            <v>99167.070000000022</v>
          </cell>
        </row>
      </sheetData>
      <sheetData sheetId="14"/>
      <sheetData sheetId="15"/>
      <sheetData sheetId="16"/>
      <sheetData sheetId="17">
        <row r="5">
          <cell r="P5">
            <v>8548698.7399999984</v>
          </cell>
        </row>
        <row r="7">
          <cell r="P7">
            <v>33300</v>
          </cell>
        </row>
        <row r="8">
          <cell r="P8">
            <v>3567300</v>
          </cell>
        </row>
        <row r="9">
          <cell r="P9">
            <v>43401089.080000006</v>
          </cell>
        </row>
        <row r="14">
          <cell r="P14">
            <v>358771.74</v>
          </cell>
        </row>
        <row r="15">
          <cell r="P15">
            <v>1804722.2399999991</v>
          </cell>
        </row>
        <row r="57">
          <cell r="D57">
            <v>41392</v>
          </cell>
          <cell r="J57">
            <v>52624.27</v>
          </cell>
          <cell r="K57">
            <v>42899.77</v>
          </cell>
          <cell r="P57">
            <v>515475.12000000011</v>
          </cell>
        </row>
        <row r="68">
          <cell r="D68">
            <v>2826.9</v>
          </cell>
          <cell r="J68">
            <v>3669.32</v>
          </cell>
          <cell r="K68">
            <v>2939.98</v>
          </cell>
          <cell r="P68">
            <v>35330.620000000003</v>
          </cell>
        </row>
        <row r="180">
          <cell r="D180">
            <v>39277.449999999997</v>
          </cell>
          <cell r="J180">
            <v>50411.29</v>
          </cell>
          <cell r="K180">
            <v>40686.79</v>
          </cell>
          <cell r="P180">
            <v>489509.93999999989</v>
          </cell>
        </row>
        <row r="192">
          <cell r="D192">
            <v>4941.5600000000004</v>
          </cell>
          <cell r="J192">
            <v>6611.63</v>
          </cell>
          <cell r="K192">
            <v>5152.96</v>
          </cell>
          <cell r="P192">
            <v>62025.79</v>
          </cell>
        </row>
        <row r="223">
          <cell r="D223">
            <v>39003.01</v>
          </cell>
          <cell r="J223">
            <v>50136.86</v>
          </cell>
          <cell r="K223">
            <v>40412.36</v>
          </cell>
          <cell r="P223">
            <v>486216.72</v>
          </cell>
        </row>
        <row r="240">
          <cell r="D240">
            <v>3775.99</v>
          </cell>
          <cell r="J240">
            <v>5446.07</v>
          </cell>
          <cell r="K240">
            <v>3987.39</v>
          </cell>
          <cell r="P240">
            <v>48038.959999999992</v>
          </cell>
        </row>
        <row r="241">
          <cell r="D241">
            <v>1440</v>
          </cell>
          <cell r="J241">
            <v>1440</v>
          </cell>
          <cell r="K241">
            <v>1440</v>
          </cell>
          <cell r="P241">
            <v>17280</v>
          </cell>
        </row>
        <row r="273">
          <cell r="D273">
            <v>39003.01</v>
          </cell>
          <cell r="J273">
            <v>50136.86</v>
          </cell>
          <cell r="K273">
            <v>40412.36</v>
          </cell>
          <cell r="P273">
            <v>486216.72</v>
          </cell>
        </row>
        <row r="288">
          <cell r="D288">
            <v>3775.99</v>
          </cell>
          <cell r="J288">
            <v>5446.07</v>
          </cell>
          <cell r="K288">
            <v>3987.39</v>
          </cell>
          <cell r="P288">
            <v>48038.959999999992</v>
          </cell>
        </row>
        <row r="289">
          <cell r="D289">
            <v>1440</v>
          </cell>
          <cell r="J289">
            <v>1440</v>
          </cell>
          <cell r="K289">
            <v>1440</v>
          </cell>
          <cell r="P289">
            <v>17280</v>
          </cell>
        </row>
        <row r="321">
          <cell r="D321">
            <v>40255.18</v>
          </cell>
          <cell r="J321">
            <v>51389.03</v>
          </cell>
          <cell r="K321">
            <v>41664.53</v>
          </cell>
          <cell r="P321">
            <v>501242.76000000013</v>
          </cell>
        </row>
        <row r="335">
          <cell r="D335">
            <v>3963.81</v>
          </cell>
          <cell r="J335">
            <v>5633.89</v>
          </cell>
          <cell r="K335">
            <v>4175.22</v>
          </cell>
          <cell r="P335">
            <v>50292.850000000006</v>
          </cell>
        </row>
        <row r="365">
          <cell r="D365">
            <v>40255.18</v>
          </cell>
          <cell r="J365">
            <v>50136.86</v>
          </cell>
          <cell r="K365">
            <v>40412.36</v>
          </cell>
          <cell r="L365">
            <v>43292.36</v>
          </cell>
          <cell r="M365">
            <v>41852.36</v>
          </cell>
          <cell r="P365">
            <v>500929.73999999993</v>
          </cell>
        </row>
        <row r="377">
          <cell r="D377">
            <v>3963.81</v>
          </cell>
          <cell r="J377">
            <v>5446.07</v>
          </cell>
          <cell r="K377">
            <v>3987.39</v>
          </cell>
          <cell r="L377">
            <v>4419.3900000000003</v>
          </cell>
          <cell r="M377">
            <v>4203.3900000000003</v>
          </cell>
          <cell r="P377">
            <v>50245.88</v>
          </cell>
        </row>
        <row r="447">
          <cell r="D447">
            <v>39726.68</v>
          </cell>
          <cell r="J447">
            <v>50859.8</v>
          </cell>
          <cell r="K447">
            <v>41135.300000000003</v>
          </cell>
          <cell r="L447">
            <v>41136.959999999999</v>
          </cell>
          <cell r="M447">
            <v>41136.129999999997</v>
          </cell>
          <cell r="P447">
            <v>494900.53</v>
          </cell>
        </row>
        <row r="459">
          <cell r="D459">
            <v>4492.32</v>
          </cell>
          <cell r="J459">
            <v>6162.29</v>
          </cell>
          <cell r="K459">
            <v>4703.62</v>
          </cell>
          <cell r="L459">
            <v>4703.87</v>
          </cell>
          <cell r="M459">
            <v>4703.74</v>
          </cell>
          <cell r="P459">
            <v>56634.92</v>
          </cell>
        </row>
        <row r="531">
          <cell r="D531">
            <v>42098.82</v>
          </cell>
          <cell r="J531">
            <v>53330.99</v>
          </cell>
          <cell r="K531">
            <v>43606.49</v>
          </cell>
          <cell r="P531">
            <v>523956.36</v>
          </cell>
        </row>
        <row r="549">
          <cell r="D549">
            <v>2120.1799999999998</v>
          </cell>
          <cell r="J549">
            <v>2962.59</v>
          </cell>
          <cell r="K549">
            <v>2233.2600000000002</v>
          </cell>
          <cell r="P549">
            <v>26849.970000000008</v>
          </cell>
        </row>
        <row r="579">
          <cell r="D579">
            <v>40255.18</v>
          </cell>
          <cell r="J579">
            <v>51389.03</v>
          </cell>
          <cell r="K579">
            <v>41664.53</v>
          </cell>
          <cell r="P579">
            <v>501242.76000000013</v>
          </cell>
        </row>
        <row r="595">
          <cell r="D595">
            <v>3963.81</v>
          </cell>
          <cell r="J595">
            <v>5633.89</v>
          </cell>
          <cell r="K595">
            <v>4175.22</v>
          </cell>
          <cell r="P595">
            <v>50292.850000000006</v>
          </cell>
        </row>
        <row r="632">
          <cell r="D632">
            <v>40255.18</v>
          </cell>
          <cell r="J632">
            <v>51389.03</v>
          </cell>
          <cell r="K632">
            <v>41664.53</v>
          </cell>
          <cell r="P632">
            <v>501242.76000000013</v>
          </cell>
        </row>
        <row r="645">
          <cell r="D645">
            <v>3963.81</v>
          </cell>
          <cell r="J645">
            <v>5633.89</v>
          </cell>
          <cell r="K645">
            <v>4175.22</v>
          </cell>
          <cell r="P645">
            <v>50292.850000000006</v>
          </cell>
        </row>
        <row r="678">
          <cell r="D678">
            <v>40255.18</v>
          </cell>
          <cell r="J678">
            <v>51389.03</v>
          </cell>
          <cell r="K678">
            <v>41664.53</v>
          </cell>
          <cell r="P678">
            <v>501242.76000000013</v>
          </cell>
        </row>
        <row r="689">
          <cell r="D689">
            <v>3963.81</v>
          </cell>
          <cell r="J689">
            <v>5633.89</v>
          </cell>
          <cell r="K689">
            <v>4175.22</v>
          </cell>
          <cell r="P689">
            <v>50292.850000000006</v>
          </cell>
        </row>
        <row r="722">
          <cell r="D722">
            <v>40255.18</v>
          </cell>
          <cell r="J722">
            <v>51389.03</v>
          </cell>
          <cell r="K722">
            <v>41664.53</v>
          </cell>
          <cell r="P722">
            <v>501242.76000000013</v>
          </cell>
        </row>
        <row r="733">
          <cell r="D733">
            <v>3963.81</v>
          </cell>
          <cell r="J733">
            <v>5633.89</v>
          </cell>
          <cell r="K733">
            <v>4175.22</v>
          </cell>
          <cell r="P733">
            <v>50292.850000000006</v>
          </cell>
        </row>
        <row r="824">
          <cell r="D824">
            <v>38363.01</v>
          </cell>
          <cell r="J824">
            <v>49461.03</v>
          </cell>
          <cell r="K824">
            <v>39736.53</v>
          </cell>
          <cell r="P824">
            <v>478321.74000000011</v>
          </cell>
        </row>
        <row r="840">
          <cell r="D840">
            <v>4415.99</v>
          </cell>
          <cell r="J840">
            <v>6413.63</v>
          </cell>
          <cell r="K840">
            <v>4663.22</v>
          </cell>
          <cell r="P840">
            <v>56225.67</v>
          </cell>
        </row>
        <row r="841">
          <cell r="D841">
            <v>1440</v>
          </cell>
          <cell r="J841">
            <v>1440</v>
          </cell>
          <cell r="K841">
            <v>1440</v>
          </cell>
          <cell r="P841">
            <v>17280</v>
          </cell>
        </row>
        <row r="1161">
          <cell r="D1161">
            <v>39003.01</v>
          </cell>
          <cell r="J1161">
            <v>50136.86</v>
          </cell>
          <cell r="K1161">
            <v>40412.36</v>
          </cell>
          <cell r="P1161">
            <v>486216.72</v>
          </cell>
        </row>
        <row r="1176">
          <cell r="D1176">
            <v>3775.99</v>
          </cell>
          <cell r="J1176">
            <v>5446.07</v>
          </cell>
          <cell r="K1176">
            <v>3987.39</v>
          </cell>
          <cell r="P1176">
            <v>48038.959999999992</v>
          </cell>
        </row>
        <row r="1177">
          <cell r="D1177">
            <v>1440</v>
          </cell>
          <cell r="J1177">
            <v>1440</v>
          </cell>
          <cell r="K1177">
            <v>1440</v>
          </cell>
          <cell r="P1177">
            <v>17280</v>
          </cell>
        </row>
        <row r="1209">
          <cell r="D1209">
            <v>40255.18</v>
          </cell>
          <cell r="J1209">
            <v>51389.03</v>
          </cell>
          <cell r="K1209">
            <v>41664.53</v>
          </cell>
          <cell r="P1209">
            <v>501242.76000000013</v>
          </cell>
        </row>
        <row r="1226">
          <cell r="D1226">
            <v>3963.81</v>
          </cell>
          <cell r="J1226">
            <v>5633.89</v>
          </cell>
          <cell r="K1226">
            <v>4175.22</v>
          </cell>
          <cell r="P1226">
            <v>50292.850000000006</v>
          </cell>
        </row>
        <row r="1338">
          <cell r="D1338">
            <v>39726.68</v>
          </cell>
          <cell r="J1338">
            <v>50860.52</v>
          </cell>
          <cell r="K1338">
            <v>41136.019999999997</v>
          </cell>
          <cell r="P1338">
            <v>494900.70000000007</v>
          </cell>
        </row>
        <row r="1354">
          <cell r="D1354">
            <v>4492.32</v>
          </cell>
          <cell r="J1354">
            <v>6162.4</v>
          </cell>
          <cell r="K1354">
            <v>4703.7299999999996</v>
          </cell>
          <cell r="P1354">
            <v>56634.969999999987</v>
          </cell>
        </row>
        <row r="1649">
          <cell r="D1649">
            <v>40759.279999999999</v>
          </cell>
          <cell r="J1649">
            <v>51991.46</v>
          </cell>
          <cell r="K1649">
            <v>42266.96</v>
          </cell>
          <cell r="P1649">
            <v>507881.94000000012</v>
          </cell>
        </row>
        <row r="1666">
          <cell r="D1666">
            <v>2019.71</v>
          </cell>
          <cell r="J1666">
            <v>2862.13</v>
          </cell>
          <cell r="K1666">
            <v>2132.79</v>
          </cell>
          <cell r="P1666">
            <v>25644.340000000004</v>
          </cell>
        </row>
        <row r="1667">
          <cell r="D1667">
            <v>1440</v>
          </cell>
          <cell r="J1667">
            <v>1440</v>
          </cell>
          <cell r="K1667">
            <v>1440</v>
          </cell>
          <cell r="P1667">
            <v>17280</v>
          </cell>
        </row>
        <row r="1820">
          <cell r="D1820">
            <v>44219</v>
          </cell>
          <cell r="E1820">
            <v>44219</v>
          </cell>
          <cell r="F1820">
            <v>44219</v>
          </cell>
          <cell r="G1820">
            <v>44219</v>
          </cell>
          <cell r="H1820">
            <v>44219</v>
          </cell>
          <cell r="J1820">
            <v>54640.91</v>
          </cell>
          <cell r="K1820">
            <v>44916.41</v>
          </cell>
          <cell r="L1820">
            <v>43883.09</v>
          </cell>
          <cell r="M1820">
            <v>44399.75</v>
          </cell>
          <cell r="P1820">
            <v>541953.66</v>
          </cell>
        </row>
        <row r="1834">
          <cell r="D1834">
            <v>1440</v>
          </cell>
          <cell r="E1834">
            <v>1440</v>
          </cell>
          <cell r="F1834">
            <v>0</v>
          </cell>
          <cell r="G1834">
            <v>1440</v>
          </cell>
          <cell r="H1834">
            <v>923.34</v>
          </cell>
          <cell r="J1834">
            <v>923.34</v>
          </cell>
          <cell r="K1834">
            <v>923.34</v>
          </cell>
          <cell r="L1834">
            <v>1440</v>
          </cell>
          <cell r="M1834">
            <v>1440</v>
          </cell>
          <cell r="P1834">
            <v>13773.36</v>
          </cell>
        </row>
        <row r="1835">
          <cell r="D1835">
            <v>0</v>
          </cell>
          <cell r="E1835">
            <v>-1440</v>
          </cell>
          <cell r="F1835">
            <v>0</v>
          </cell>
          <cell r="G1835">
            <v>0</v>
          </cell>
          <cell r="J1835">
            <v>0</v>
          </cell>
          <cell r="K1835">
            <v>0</v>
          </cell>
          <cell r="L1835">
            <v>0</v>
          </cell>
          <cell r="M1835">
            <v>0</v>
          </cell>
          <cell r="P1835">
            <v>-1440</v>
          </cell>
        </row>
        <row r="1867">
          <cell r="D1867">
            <v>42098.82</v>
          </cell>
          <cell r="J1867">
            <v>53330.99</v>
          </cell>
          <cell r="K1867">
            <v>43606.49</v>
          </cell>
          <cell r="N1867">
            <v>43606.49</v>
          </cell>
          <cell r="P1867">
            <v>523956.36</v>
          </cell>
        </row>
        <row r="1882">
          <cell r="D1882">
            <v>2120.1799999999998</v>
          </cell>
          <cell r="J1882">
            <v>2962.59</v>
          </cell>
          <cell r="K1882">
            <v>2233.2600000000002</v>
          </cell>
          <cell r="N1882">
            <v>2233.2600000000002</v>
          </cell>
        </row>
        <row r="1883">
          <cell r="D1883">
            <v>0</v>
          </cell>
          <cell r="J1883">
            <v>0</v>
          </cell>
          <cell r="K1883">
            <v>0</v>
          </cell>
          <cell r="N1883">
            <v>1440</v>
          </cell>
          <cell r="P1883">
            <v>2880</v>
          </cell>
        </row>
        <row r="2141">
          <cell r="D2141">
            <v>40759.279999999999</v>
          </cell>
          <cell r="J2141">
            <v>51991.46</v>
          </cell>
          <cell r="K2141">
            <v>42266.96</v>
          </cell>
          <cell r="P2141">
            <v>507881.94000000012</v>
          </cell>
        </row>
        <row r="2159">
          <cell r="D2159">
            <v>2019.71</v>
          </cell>
          <cell r="J2159">
            <v>2862.13</v>
          </cell>
          <cell r="K2159">
            <v>2132.79</v>
          </cell>
          <cell r="P2159">
            <v>25644.340000000004</v>
          </cell>
        </row>
        <row r="2160">
          <cell r="D2160">
            <v>1440</v>
          </cell>
          <cell r="J2160">
            <v>1440</v>
          </cell>
          <cell r="K2160">
            <v>1440</v>
          </cell>
          <cell r="P2160">
            <v>17280</v>
          </cell>
        </row>
        <row r="2700">
          <cell r="D2700">
            <v>42098.82</v>
          </cell>
          <cell r="J2700">
            <v>53330.99</v>
          </cell>
          <cell r="K2700">
            <v>43606.49</v>
          </cell>
          <cell r="P2700">
            <v>523956.36</v>
          </cell>
        </row>
        <row r="2714">
          <cell r="D2714">
            <v>2120.1799999999998</v>
          </cell>
          <cell r="J2714">
            <v>2962.59</v>
          </cell>
          <cell r="K2714">
            <v>2233.2600000000002</v>
          </cell>
          <cell r="P2714">
            <v>26849.970000000008</v>
          </cell>
        </row>
        <row r="2996">
          <cell r="D2996">
            <v>38342.39</v>
          </cell>
          <cell r="J2996">
            <v>49476.22</v>
          </cell>
          <cell r="K2996">
            <v>39751.72</v>
          </cell>
          <cell r="P2996">
            <v>478289.15999999992</v>
          </cell>
        </row>
        <row r="3009">
          <cell r="D3009">
            <v>4436.63</v>
          </cell>
          <cell r="J3009">
            <v>6106.7</v>
          </cell>
          <cell r="K3009">
            <v>4648.03</v>
          </cell>
          <cell r="P3009">
            <v>55966.63</v>
          </cell>
        </row>
        <row r="3010">
          <cell r="D3010">
            <v>1440</v>
          </cell>
          <cell r="J3010">
            <v>1440</v>
          </cell>
          <cell r="K3010">
            <v>1440</v>
          </cell>
          <cell r="P3010">
            <v>17280</v>
          </cell>
        </row>
        <row r="3118">
          <cell r="D3118">
            <v>40759.279999999999</v>
          </cell>
          <cell r="J3118">
            <v>51991.46</v>
          </cell>
          <cell r="K3118">
            <v>42266.96</v>
          </cell>
          <cell r="P3118">
            <v>507881.94000000012</v>
          </cell>
        </row>
        <row r="3133">
          <cell r="D3133">
            <v>2019.71</v>
          </cell>
          <cell r="J3133">
            <v>2862.13</v>
          </cell>
          <cell r="K3133">
            <v>2132.79</v>
          </cell>
          <cell r="P3133">
            <v>25644.340000000004</v>
          </cell>
        </row>
        <row r="3134">
          <cell r="D3134">
            <v>1440</v>
          </cell>
          <cell r="J3134">
            <v>1440</v>
          </cell>
          <cell r="K3134">
            <v>1440</v>
          </cell>
          <cell r="P3134">
            <v>17280</v>
          </cell>
        </row>
        <row r="3243">
          <cell r="D3243">
            <v>42936.34</v>
          </cell>
          <cell r="J3243">
            <v>54180.25</v>
          </cell>
          <cell r="K3243">
            <v>44455.75</v>
          </cell>
          <cell r="L3243">
            <v>44343.75</v>
          </cell>
          <cell r="M3243">
            <v>44399.75</v>
          </cell>
          <cell r="P3243">
            <v>533797.04</v>
          </cell>
        </row>
        <row r="3255">
          <cell r="D3255">
            <v>1384</v>
          </cell>
          <cell r="J3255">
            <v>1384</v>
          </cell>
          <cell r="L3255">
            <v>1440</v>
          </cell>
          <cell r="M3255">
            <v>1440</v>
          </cell>
          <cell r="P3255">
            <v>16888</v>
          </cell>
        </row>
        <row r="3259">
          <cell r="K3259">
            <v>1440</v>
          </cell>
        </row>
        <row r="3627">
          <cell r="L3627">
            <v>91679.5</v>
          </cell>
          <cell r="M3627">
            <v>45839.75</v>
          </cell>
          <cell r="N3627">
            <v>45839.75</v>
          </cell>
          <cell r="P3627">
            <v>229198.75</v>
          </cell>
        </row>
        <row r="3635">
          <cell r="L3635">
            <v>0</v>
          </cell>
          <cell r="M3635">
            <v>0</v>
          </cell>
          <cell r="N3635">
            <v>1440</v>
          </cell>
          <cell r="P3635">
            <v>2880</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13" zoomScale="80" zoomScaleSheetLayoutView="80" workbookViewId="0">
      <selection activeCell="C33" sqref="C33"/>
    </sheetView>
  </sheetViews>
  <sheetFormatPr defaultRowHeight="15" x14ac:dyDescent="0.25"/>
  <cols>
    <col min="1" max="1" width="2.140625" customWidth="1"/>
    <col min="2" max="2" width="13.28515625" customWidth="1"/>
    <col min="3" max="3" width="33.85546875" customWidth="1"/>
    <col min="4" max="4" width="20.5703125" customWidth="1"/>
    <col min="5" max="5" width="25" customWidth="1"/>
    <col min="6" max="6" width="20.42578125" customWidth="1"/>
    <col min="7" max="7" width="22.28515625" bestFit="1" customWidth="1"/>
    <col min="8" max="8" width="25.140625" bestFit="1" customWidth="1"/>
    <col min="9" max="9" width="4.85546875" customWidth="1"/>
  </cols>
  <sheetData>
    <row r="1" spans="1:9" ht="20.25" x14ac:dyDescent="0.3">
      <c r="A1" s="274"/>
      <c r="B1" s="275"/>
      <c r="C1" s="276"/>
      <c r="D1" s="591"/>
      <c r="E1" s="591"/>
      <c r="F1" s="591"/>
      <c r="G1" s="278" t="s">
        <v>325</v>
      </c>
      <c r="H1" s="1204" t="s">
        <v>487</v>
      </c>
      <c r="I1" s="1205"/>
    </row>
    <row r="2" spans="1:9" x14ac:dyDescent="0.25">
      <c r="A2" s="274"/>
      <c r="B2" s="279"/>
      <c r="C2" s="280"/>
      <c r="D2" s="277"/>
      <c r="E2" s="277"/>
      <c r="F2" s="277"/>
      <c r="G2" s="281" t="s">
        <v>326</v>
      </c>
      <c r="H2" s="1206" t="s">
        <v>452</v>
      </c>
      <c r="I2" s="1207"/>
    </row>
    <row r="3" spans="1:9" x14ac:dyDescent="0.25">
      <c r="A3" s="274"/>
      <c r="B3" s="279"/>
      <c r="C3" s="280"/>
      <c r="D3" s="277"/>
      <c r="E3" s="277"/>
      <c r="F3" s="277"/>
      <c r="G3" s="281" t="s">
        <v>327</v>
      </c>
      <c r="H3" s="1208" t="s">
        <v>379</v>
      </c>
      <c r="I3" s="1207"/>
    </row>
    <row r="4" spans="1:9" x14ac:dyDescent="0.25">
      <c r="A4" s="274"/>
      <c r="B4" s="279"/>
      <c r="C4" s="280"/>
      <c r="D4" s="282"/>
      <c r="E4" s="282"/>
      <c r="F4" s="283"/>
      <c r="G4" s="281" t="s">
        <v>328</v>
      </c>
      <c r="H4" s="1209"/>
      <c r="I4" s="1210"/>
    </row>
    <row r="5" spans="1:9" x14ac:dyDescent="0.25">
      <c r="A5" s="274"/>
      <c r="B5" s="279"/>
      <c r="C5" s="280"/>
      <c r="D5" s="282"/>
      <c r="E5" s="282"/>
      <c r="F5" s="283"/>
      <c r="G5" s="281" t="s">
        <v>327</v>
      </c>
      <c r="H5" s="1211"/>
      <c r="I5" s="1210"/>
    </row>
    <row r="6" spans="1:9" x14ac:dyDescent="0.25">
      <c r="A6" s="274"/>
      <c r="B6" s="279" t="s">
        <v>462</v>
      </c>
      <c r="C6" s="280"/>
      <c r="D6" s="282" t="s">
        <v>393</v>
      </c>
      <c r="E6" s="282"/>
      <c r="F6" s="283"/>
      <c r="G6" s="281"/>
      <c r="H6" s="284"/>
      <c r="I6" s="285"/>
    </row>
    <row r="7" spans="1:9" x14ac:dyDescent="0.25">
      <c r="A7" s="274"/>
      <c r="B7" s="279" t="s">
        <v>329</v>
      </c>
      <c r="C7" s="280"/>
      <c r="D7" s="286" t="s">
        <v>1043</v>
      </c>
      <c r="E7" s="282"/>
      <c r="F7" s="282"/>
      <c r="G7" s="282"/>
      <c r="H7" s="281"/>
      <c r="I7" s="287"/>
    </row>
    <row r="8" spans="1:9" x14ac:dyDescent="0.25">
      <c r="A8" s="274"/>
      <c r="B8" s="279" t="s">
        <v>330</v>
      </c>
      <c r="C8" s="280"/>
      <c r="D8" s="282" t="s">
        <v>464</v>
      </c>
      <c r="E8" s="282"/>
      <c r="F8" s="282"/>
      <c r="G8" s="282"/>
      <c r="H8" s="282"/>
      <c r="I8" s="288"/>
    </row>
    <row r="9" spans="1:9" ht="15.75" thickBot="1" x14ac:dyDescent="0.3">
      <c r="A9" s="274"/>
      <c r="B9" s="289"/>
      <c r="C9" s="290"/>
      <c r="D9" s="290"/>
      <c r="E9" s="290"/>
      <c r="F9" s="290"/>
      <c r="G9" s="290"/>
      <c r="H9" s="290"/>
      <c r="I9" s="291"/>
    </row>
    <row r="10" spans="1:9" ht="15.75" thickBot="1" x14ac:dyDescent="0.3">
      <c r="A10" s="274"/>
      <c r="B10" s="282"/>
      <c r="C10" s="282"/>
      <c r="D10" s="282"/>
      <c r="E10" s="282"/>
      <c r="F10" s="282"/>
      <c r="G10" s="282"/>
      <c r="H10" s="282"/>
      <c r="I10" s="282"/>
    </row>
    <row r="11" spans="1:9" ht="21" thickBot="1" x14ac:dyDescent="0.35">
      <c r="A11" s="274"/>
      <c r="B11" s="1201" t="s">
        <v>331</v>
      </c>
      <c r="C11" s="1202"/>
      <c r="D11" s="1202"/>
      <c r="E11" s="1202"/>
      <c r="F11" s="1202"/>
      <c r="G11" s="1202"/>
      <c r="H11" s="1202"/>
      <c r="I11" s="1203"/>
    </row>
    <row r="12" spans="1:9" ht="15.75" thickBot="1" x14ac:dyDescent="0.3">
      <c r="A12" s="274"/>
      <c r="B12" s="292"/>
      <c r="C12" s="292"/>
      <c r="D12" s="282"/>
      <c r="E12" s="282"/>
      <c r="F12" s="282"/>
      <c r="G12" s="282"/>
      <c r="H12" s="282"/>
      <c r="I12" s="282"/>
    </row>
    <row r="13" spans="1:9" ht="20.25" x14ac:dyDescent="0.3">
      <c r="A13" s="282"/>
      <c r="B13" s="293" t="s">
        <v>332</v>
      </c>
      <c r="C13" s="276"/>
      <c r="D13" s="294"/>
      <c r="E13" s="294"/>
      <c r="F13" s="294"/>
      <c r="G13" s="294"/>
      <c r="H13" s="294"/>
      <c r="I13" s="295"/>
    </row>
    <row r="14" spans="1:9" x14ac:dyDescent="0.25">
      <c r="A14" s="274"/>
      <c r="B14" s="296">
        <v>1</v>
      </c>
      <c r="C14" s="297" t="s">
        <v>340</v>
      </c>
      <c r="D14" s="297"/>
      <c r="E14" s="297"/>
      <c r="F14" s="297"/>
      <c r="G14" s="297"/>
      <c r="H14" s="297"/>
      <c r="I14" s="298"/>
    </row>
    <row r="15" spans="1:9" x14ac:dyDescent="0.25">
      <c r="A15" s="274"/>
      <c r="B15" s="296">
        <v>2</v>
      </c>
      <c r="C15" s="297" t="s">
        <v>341</v>
      </c>
      <c r="D15" s="299"/>
      <c r="E15" s="299"/>
      <c r="F15" s="299"/>
      <c r="G15" s="299"/>
      <c r="H15" s="299"/>
      <c r="I15" s="298"/>
    </row>
    <row r="16" spans="1:9" ht="15.75" thickBot="1" x14ac:dyDescent="0.3">
      <c r="A16" s="274"/>
      <c r="B16" s="289"/>
      <c r="C16" s="300"/>
      <c r="D16" s="290"/>
      <c r="E16" s="290"/>
      <c r="F16" s="290"/>
      <c r="G16" s="290"/>
      <c r="H16" s="290"/>
      <c r="I16" s="291"/>
    </row>
    <row r="17" spans="1:9" x14ac:dyDescent="0.25">
      <c r="A17" s="274"/>
      <c r="B17" s="280"/>
      <c r="C17" s="280"/>
      <c r="D17" s="274"/>
      <c r="E17" s="282"/>
      <c r="F17" s="282"/>
      <c r="G17" s="282"/>
      <c r="H17" s="282"/>
      <c r="I17" s="282"/>
    </row>
    <row r="18" spans="1:9" ht="15.75" thickBot="1" x14ac:dyDescent="0.3">
      <c r="A18" s="274"/>
      <c r="B18" s="282"/>
      <c r="C18" s="282"/>
      <c r="D18" s="282"/>
      <c r="E18" s="282"/>
      <c r="F18" s="282"/>
      <c r="G18" s="282"/>
      <c r="H18" s="282"/>
      <c r="I18" s="282"/>
    </row>
    <row r="19" spans="1:9" ht="20.25" x14ac:dyDescent="0.3">
      <c r="A19" s="274"/>
      <c r="B19" s="293" t="s">
        <v>333</v>
      </c>
      <c r="C19" s="276"/>
      <c r="D19" s="294"/>
      <c r="E19" s="301"/>
      <c r="F19" s="301"/>
      <c r="G19" s="301"/>
      <c r="H19" s="294"/>
      <c r="I19" s="302"/>
    </row>
    <row r="20" spans="1:9" ht="20.25" x14ac:dyDescent="0.3">
      <c r="A20" s="274"/>
      <c r="B20" s="303"/>
      <c r="C20" s="590" t="s">
        <v>379</v>
      </c>
      <c r="D20" s="304" t="s">
        <v>334</v>
      </c>
      <c r="E20" s="305"/>
      <c r="F20" s="292"/>
      <c r="G20" s="292"/>
      <c r="H20" s="282"/>
      <c r="I20" s="306"/>
    </row>
    <row r="21" spans="1:9" x14ac:dyDescent="0.25">
      <c r="A21" s="274"/>
      <c r="B21" s="307">
        <v>1</v>
      </c>
      <c r="C21" s="282" t="s">
        <v>452</v>
      </c>
      <c r="D21" s="282" t="s">
        <v>472</v>
      </c>
      <c r="E21" s="292"/>
      <c r="F21" s="308"/>
      <c r="G21" s="292"/>
      <c r="H21" s="282"/>
      <c r="I21" s="309"/>
    </row>
    <row r="22" spans="1:9" ht="15.75" thickBot="1" x14ac:dyDescent="0.3">
      <c r="A22" s="274"/>
      <c r="B22" s="289"/>
      <c r="C22" s="290"/>
      <c r="D22" s="290"/>
      <c r="E22" s="310"/>
      <c r="F22" s="310"/>
      <c r="G22" s="310"/>
      <c r="H22" s="290"/>
      <c r="I22" s="311"/>
    </row>
    <row r="23" spans="1:9" ht="15.75" thickBot="1" x14ac:dyDescent="0.3">
      <c r="A23" s="274"/>
      <c r="B23" s="282"/>
      <c r="C23" s="282"/>
      <c r="D23" s="282"/>
      <c r="E23" s="282"/>
      <c r="F23" s="282"/>
      <c r="G23" s="282"/>
      <c r="H23" s="282"/>
      <c r="I23" s="282"/>
    </row>
    <row r="24" spans="1:9" ht="20.25" x14ac:dyDescent="0.3">
      <c r="A24" s="274"/>
      <c r="B24" s="293" t="s">
        <v>335</v>
      </c>
      <c r="C24" s="312"/>
      <c r="D24" s="313"/>
      <c r="E24" s="301"/>
      <c r="F24" s="301"/>
      <c r="G24" s="301"/>
      <c r="H24" s="294"/>
      <c r="I24" s="295"/>
    </row>
    <row r="25" spans="1:9" x14ac:dyDescent="0.25">
      <c r="A25" s="274"/>
      <c r="B25" s="307">
        <v>1</v>
      </c>
      <c r="C25" s="282" t="s">
        <v>1044</v>
      </c>
      <c r="D25" s="314"/>
      <c r="E25" s="292"/>
      <c r="F25" s="292"/>
      <c r="G25" s="292"/>
      <c r="H25" s="282"/>
      <c r="I25" s="315"/>
    </row>
    <row r="26" spans="1:9" x14ac:dyDescent="0.25">
      <c r="A26" s="274"/>
      <c r="B26" s="307">
        <v>2</v>
      </c>
      <c r="C26" s="282" t="s">
        <v>1045</v>
      </c>
      <c r="D26" s="314"/>
      <c r="E26" s="292"/>
      <c r="F26" s="292"/>
      <c r="G26" s="292"/>
      <c r="H26" s="342"/>
      <c r="I26" s="315"/>
    </row>
    <row r="27" spans="1:9" ht="15.75" thickBot="1" x14ac:dyDescent="0.3">
      <c r="A27" s="274"/>
      <c r="B27" s="289" t="s">
        <v>379</v>
      </c>
      <c r="C27" s="290" t="s">
        <v>379</v>
      </c>
      <c r="D27" s="316"/>
      <c r="E27" s="317"/>
      <c r="F27" s="318"/>
      <c r="G27" s="318"/>
      <c r="H27" s="318"/>
      <c r="I27" s="319"/>
    </row>
    <row r="28" spans="1:9" ht="15.75" thickBot="1" x14ac:dyDescent="0.3">
      <c r="A28" s="274"/>
      <c r="B28" s="320"/>
      <c r="C28" s="320"/>
      <c r="D28" s="321"/>
      <c r="E28" s="321"/>
      <c r="F28" s="321"/>
      <c r="G28" s="321"/>
      <c r="H28" s="321"/>
      <c r="I28" s="321"/>
    </row>
    <row r="29" spans="1:9" ht="20.25" x14ac:dyDescent="0.3">
      <c r="A29" s="274"/>
      <c r="B29" s="322" t="s">
        <v>336</v>
      </c>
      <c r="C29" s="323"/>
      <c r="D29" s="324"/>
      <c r="E29" s="324"/>
      <c r="F29" s="324"/>
      <c r="G29" s="324"/>
      <c r="H29" s="324"/>
      <c r="I29" s="325"/>
    </row>
    <row r="30" spans="1:9" x14ac:dyDescent="0.25">
      <c r="A30" s="274"/>
      <c r="B30" s="326"/>
      <c r="C30" s="327"/>
      <c r="D30" s="327"/>
      <c r="E30" s="327"/>
      <c r="F30" s="327"/>
      <c r="G30" s="327"/>
      <c r="H30" s="327"/>
      <c r="I30" s="328"/>
    </row>
    <row r="31" spans="1:9" x14ac:dyDescent="0.25">
      <c r="A31" s="274"/>
      <c r="B31" s="330">
        <v>1</v>
      </c>
      <c r="C31" s="356" t="s">
        <v>1046</v>
      </c>
      <c r="D31" s="329"/>
      <c r="E31" s="329"/>
      <c r="F31" s="329"/>
      <c r="G31" s="327"/>
      <c r="H31" s="329"/>
      <c r="I31" s="288"/>
    </row>
    <row r="32" spans="1:9" ht="15.75" thickBot="1" x14ac:dyDescent="0.3">
      <c r="A32" s="274"/>
      <c r="B32" s="331"/>
      <c r="C32" s="332"/>
      <c r="D32" s="333"/>
      <c r="E32" s="333"/>
      <c r="F32" s="334"/>
      <c r="G32" s="332"/>
      <c r="H32" s="334"/>
      <c r="I32" s="335"/>
    </row>
    <row r="33" spans="1:9" x14ac:dyDescent="0.25">
      <c r="A33" s="336"/>
      <c r="B33" s="337"/>
      <c r="C33" s="337"/>
      <c r="D33" s="337"/>
      <c r="E33" s="337"/>
      <c r="F33" s="337"/>
      <c r="G33" s="338"/>
      <c r="H33" s="337"/>
      <c r="I33" s="337"/>
    </row>
    <row r="37" spans="1:9" x14ac:dyDescent="0.25">
      <c r="D37" t="s">
        <v>379</v>
      </c>
    </row>
  </sheetData>
  <mergeCells count="6">
    <mergeCell ref="B11:I11"/>
    <mergeCell ref="H1:I1"/>
    <mergeCell ref="H2:I2"/>
    <mergeCell ref="H3:I3"/>
    <mergeCell ref="H4:I4"/>
    <mergeCell ref="H5:I5"/>
  </mergeCells>
  <pageMargins left="0.70866141732283472" right="0.70866141732283472" top="0.74803149606299213" bottom="0.74803149606299213"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zoomScale="90" zoomScaleNormal="90" workbookViewId="0">
      <selection activeCell="J19" sqref="J19"/>
    </sheetView>
  </sheetViews>
  <sheetFormatPr defaultRowHeight="15" x14ac:dyDescent="0.25"/>
  <cols>
    <col min="1" max="1" width="46.7109375" style="499" customWidth="1"/>
    <col min="2" max="2" width="2.7109375" style="499" customWidth="1"/>
    <col min="3" max="3" width="16" style="518" customWidth="1"/>
    <col min="4" max="4" width="20.5703125" style="518" customWidth="1"/>
    <col min="5" max="5" width="15" style="518" customWidth="1"/>
    <col min="6" max="6" width="0.85546875" style="518" customWidth="1"/>
    <col min="7" max="7" width="17.42578125" style="518" customWidth="1"/>
    <col min="8" max="8" width="2.42578125" style="518" customWidth="1"/>
    <col min="9" max="9" width="18.7109375" style="518" customWidth="1"/>
    <col min="10" max="10" width="9.140625" style="499"/>
    <col min="11" max="11" width="12" style="499" hidden="1" customWidth="1"/>
    <col min="12" max="12" width="12.28515625" style="499" hidden="1" customWidth="1"/>
    <col min="13" max="15" width="0" style="499" hidden="1" customWidth="1"/>
    <col min="16" max="16" width="15.85546875" style="499" customWidth="1"/>
    <col min="17" max="17" width="11.42578125" style="499" customWidth="1"/>
    <col min="18" max="16384" width="9.140625" style="499"/>
  </cols>
  <sheetData>
    <row r="1" spans="1:17" x14ac:dyDescent="0.25">
      <c r="A1" s="1189" t="s">
        <v>1352</v>
      </c>
    </row>
    <row r="3" spans="1:17" ht="45" x14ac:dyDescent="0.25">
      <c r="A3" s="1188" t="s">
        <v>297</v>
      </c>
      <c r="C3" s="1188" t="s">
        <v>1351</v>
      </c>
      <c r="D3" s="1188" t="s">
        <v>1350</v>
      </c>
      <c r="E3" s="1188" t="s">
        <v>1082</v>
      </c>
      <c r="F3" s="1188"/>
      <c r="G3" s="1188" t="s">
        <v>1349</v>
      </c>
      <c r="H3" s="1187"/>
      <c r="I3" s="1186" t="s">
        <v>1348</v>
      </c>
      <c r="K3" s="1186" t="s">
        <v>1347</v>
      </c>
    </row>
    <row r="5" spans="1:17" x14ac:dyDescent="0.25">
      <c r="A5" s="499" t="s">
        <v>1346</v>
      </c>
      <c r="C5" s="949">
        <v>98785349</v>
      </c>
      <c r="D5" s="518">
        <v>98777696.74000001</v>
      </c>
      <c r="E5" s="518">
        <v>7652.2599999904633</v>
      </c>
      <c r="G5" s="518">
        <v>0</v>
      </c>
      <c r="I5" s="518">
        <v>98785349</v>
      </c>
    </row>
    <row r="6" spans="1:17" x14ac:dyDescent="0.25">
      <c r="A6" s="499" t="s">
        <v>1345</v>
      </c>
      <c r="C6" s="518">
        <v>108427595</v>
      </c>
      <c r="D6" s="518">
        <v>108427595.30999999</v>
      </c>
      <c r="E6" s="518">
        <v>-0.3099999874830246</v>
      </c>
      <c r="G6" s="518">
        <v>44270237.829999998</v>
      </c>
      <c r="I6" s="518">
        <v>64157357.170000002</v>
      </c>
      <c r="K6" s="1181" t="s">
        <v>1344</v>
      </c>
    </row>
    <row r="7" spans="1:17" x14ac:dyDescent="0.25">
      <c r="A7" s="499" t="s">
        <v>1343</v>
      </c>
      <c r="C7" s="518">
        <v>57254523</v>
      </c>
      <c r="D7" s="518">
        <v>56898647.390000001</v>
      </c>
      <c r="E7" s="1185">
        <v>355875.6099999994</v>
      </c>
      <c r="G7" s="518">
        <v>217824.34</v>
      </c>
      <c r="I7" s="518">
        <v>57036698.659999996</v>
      </c>
      <c r="J7" s="1184" t="s">
        <v>1342</v>
      </c>
      <c r="K7" s="499" t="s">
        <v>1341</v>
      </c>
    </row>
    <row r="8" spans="1:17" x14ac:dyDescent="0.25">
      <c r="A8" s="499" t="s">
        <v>1340</v>
      </c>
      <c r="C8" s="518">
        <v>10239733</v>
      </c>
      <c r="D8" s="518">
        <v>10239733.770000001</v>
      </c>
      <c r="E8" s="518">
        <v>-0.77000000141561031</v>
      </c>
      <c r="G8" s="518">
        <v>0</v>
      </c>
      <c r="I8" s="518">
        <v>10239733</v>
      </c>
      <c r="L8" s="1183">
        <v>224571.14999999941</v>
      </c>
    </row>
    <row r="9" spans="1:17" x14ac:dyDescent="0.25">
      <c r="A9" s="499" t="s">
        <v>1339</v>
      </c>
      <c r="C9" s="518">
        <v>9004641</v>
      </c>
      <c r="D9" s="518">
        <v>9008141.2299999986</v>
      </c>
      <c r="E9" s="518">
        <v>-3500.2299999985844</v>
      </c>
      <c r="G9" s="518">
        <v>0</v>
      </c>
      <c r="I9" s="518">
        <v>9004641</v>
      </c>
      <c r="K9" s="518">
        <v>131304.46000000002</v>
      </c>
    </row>
    <row r="10" spans="1:17" x14ac:dyDescent="0.25">
      <c r="A10" s="499" t="s">
        <v>1338</v>
      </c>
      <c r="C10" s="518">
        <v>8066258</v>
      </c>
      <c r="D10" s="518">
        <v>8068952.9700000007</v>
      </c>
      <c r="E10" s="518">
        <v>-2694.9700000006706</v>
      </c>
      <c r="G10" s="518">
        <v>0</v>
      </c>
      <c r="I10" s="518">
        <v>8066258</v>
      </c>
    </row>
    <row r="11" spans="1:17" x14ac:dyDescent="0.25">
      <c r="A11" s="499" t="s">
        <v>1337</v>
      </c>
      <c r="C11" s="518">
        <v>8325421</v>
      </c>
      <c r="D11" s="518">
        <v>8325420.4999999991</v>
      </c>
      <c r="E11" s="518">
        <v>0.50000000093132257</v>
      </c>
      <c r="G11" s="518">
        <v>0</v>
      </c>
      <c r="I11" s="518">
        <v>8325421</v>
      </c>
    </row>
    <row r="12" spans="1:17" x14ac:dyDescent="0.25">
      <c r="A12" s="499" t="s">
        <v>1336</v>
      </c>
      <c r="C12" s="518">
        <v>6392454</v>
      </c>
      <c r="D12" s="518">
        <v>6392454.3519892497</v>
      </c>
      <c r="E12" s="518">
        <v>-0.35198924969881773</v>
      </c>
      <c r="G12" s="518">
        <v>0</v>
      </c>
      <c r="I12" s="518">
        <v>6392454</v>
      </c>
    </row>
    <row r="13" spans="1:17" x14ac:dyDescent="0.25">
      <c r="A13" s="499" t="s">
        <v>1335</v>
      </c>
      <c r="C13" s="518">
        <v>85357271</v>
      </c>
      <c r="G13" s="518">
        <v>0</v>
      </c>
      <c r="I13" s="518">
        <v>85357271</v>
      </c>
    </row>
    <row r="14" spans="1:17" x14ac:dyDescent="0.25">
      <c r="C14" s="519">
        <v>391853245</v>
      </c>
      <c r="D14" s="519">
        <v>306138642.2619893</v>
      </c>
      <c r="E14" s="519">
        <v>357331.73801075295</v>
      </c>
      <c r="F14" s="519"/>
      <c r="G14" s="519">
        <v>44488062.170000002</v>
      </c>
      <c r="I14" s="519">
        <v>347365182.83000004</v>
      </c>
      <c r="P14" s="518">
        <v>347416875</v>
      </c>
      <c r="Q14" s="518">
        <v>-51692.169999957085</v>
      </c>
    </row>
    <row r="15" spans="1:17" x14ac:dyDescent="0.25">
      <c r="A15" s="499" t="s">
        <v>1334</v>
      </c>
      <c r="C15" s="518">
        <v>95241867</v>
      </c>
      <c r="D15" s="518">
        <v>95241866.350000024</v>
      </c>
      <c r="E15" s="518">
        <v>0.64999997615814209</v>
      </c>
      <c r="G15" s="518">
        <v>0</v>
      </c>
      <c r="I15" s="518">
        <v>95241867</v>
      </c>
    </row>
    <row r="16" spans="1:17" x14ac:dyDescent="0.25">
      <c r="C16" s="519">
        <v>487095112</v>
      </c>
      <c r="D16" s="519">
        <v>401380508.61198932</v>
      </c>
      <c r="E16" s="519">
        <v>357332.3880107291</v>
      </c>
      <c r="G16" s="519">
        <v>44488062.170000002</v>
      </c>
      <c r="I16" s="519">
        <v>442607049.83000004</v>
      </c>
    </row>
    <row r="18" spans="1:10" x14ac:dyDescent="0.25">
      <c r="G18" s="1182" t="s">
        <v>1333</v>
      </c>
      <c r="I18" s="519">
        <v>442658742</v>
      </c>
    </row>
    <row r="19" spans="1:10" x14ac:dyDescent="0.25">
      <c r="G19" s="1182" t="s">
        <v>1082</v>
      </c>
      <c r="I19" s="519">
        <v>-51692.169999957085</v>
      </c>
      <c r="J19" s="1181" t="s">
        <v>1332</v>
      </c>
    </row>
    <row r="20" spans="1:10" x14ac:dyDescent="0.25">
      <c r="A20" s="1131" t="s">
        <v>1331</v>
      </c>
    </row>
    <row r="21" spans="1:10" x14ac:dyDescent="0.25">
      <c r="A21" s="499" t="s">
        <v>1330</v>
      </c>
      <c r="C21" s="518">
        <v>9435457.9100000001</v>
      </c>
      <c r="D21" s="518">
        <v>-9435458</v>
      </c>
      <c r="E21" s="518">
        <v>-8.9999999850988388E-2</v>
      </c>
      <c r="G21" s="1180" t="s">
        <v>1329</v>
      </c>
    </row>
    <row r="22" spans="1:10" x14ac:dyDescent="0.25">
      <c r="A22" s="499" t="s">
        <v>1328</v>
      </c>
      <c r="C22" s="518">
        <v>34834779.919999994</v>
      </c>
      <c r="D22" s="518">
        <v>-34783082</v>
      </c>
      <c r="E22" s="518">
        <v>51697.919999994338</v>
      </c>
      <c r="G22" s="1180" t="s">
        <v>1326</v>
      </c>
    </row>
    <row r="23" spans="1:10" x14ac:dyDescent="0.25">
      <c r="A23" s="499" t="s">
        <v>1327</v>
      </c>
      <c r="C23" s="518">
        <v>217824.34</v>
      </c>
      <c r="D23" s="518">
        <v>-217824</v>
      </c>
      <c r="E23" s="518">
        <v>0.33999999999650754</v>
      </c>
      <c r="G23" s="1180" t="s">
        <v>1326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4"/>
  <sheetViews>
    <sheetView view="pageBreakPreview" zoomScale="80" zoomScaleNormal="60" zoomScaleSheetLayoutView="80" workbookViewId="0">
      <selection activeCell="R44" activeCellId="1" sqref="A2:H2 R44"/>
    </sheetView>
  </sheetViews>
  <sheetFormatPr defaultRowHeight="15" x14ac:dyDescent="0.25"/>
  <cols>
    <col min="1" max="1" width="3.42578125" bestFit="1" customWidth="1"/>
    <col min="2" max="2" width="11.42578125" bestFit="1" customWidth="1"/>
    <col min="3" max="3" width="61.42578125" bestFit="1" customWidth="1"/>
    <col min="4" max="4" width="11" bestFit="1" customWidth="1"/>
    <col min="6" max="6" width="26.140625" bestFit="1" customWidth="1"/>
    <col min="8" max="8" width="33" bestFit="1" customWidth="1"/>
    <col min="9" max="9" width="51.42578125" customWidth="1"/>
  </cols>
  <sheetData>
    <row r="1" spans="1:14" s="499" customFormat="1" ht="23.25" x14ac:dyDescent="0.35">
      <c r="I1" s="278" t="s">
        <v>325</v>
      </c>
      <c r="J1" s="541" t="s">
        <v>465</v>
      </c>
    </row>
    <row r="2" spans="1:14" s="499" customFormat="1" x14ac:dyDescent="0.25">
      <c r="C2" s="1286" t="s">
        <v>453</v>
      </c>
      <c r="D2" s="1286"/>
      <c r="E2" s="1286"/>
      <c r="F2" s="1286"/>
      <c r="G2" s="1286"/>
      <c r="H2" s="1286"/>
    </row>
    <row r="3" spans="1:14" s="499" customFormat="1" x14ac:dyDescent="0.25"/>
    <row r="4" spans="1:14" s="499" customFormat="1" x14ac:dyDescent="0.25"/>
    <row r="5" spans="1:14" s="499" customFormat="1" ht="15.75" thickBot="1" x14ac:dyDescent="0.3"/>
    <row r="6" spans="1:14" ht="15" customHeight="1"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ht="15" customHeight="1" x14ac:dyDescent="0.25">
      <c r="A7" s="1298"/>
      <c r="B7" s="1298"/>
      <c r="C7" s="1301"/>
      <c r="D7" s="1304"/>
      <c r="E7" s="1307"/>
      <c r="F7" s="1310"/>
      <c r="G7" s="1291"/>
      <c r="H7" s="1294"/>
      <c r="I7" s="1294"/>
      <c r="J7" s="1287"/>
      <c r="K7" s="1287"/>
      <c r="L7" s="1287"/>
      <c r="M7" s="1287"/>
      <c r="N7" s="1313"/>
    </row>
    <row r="8" spans="1:14" ht="15" customHeight="1" x14ac:dyDescent="0.25">
      <c r="A8" s="1298"/>
      <c r="B8" s="1298"/>
      <c r="C8" s="1301"/>
      <c r="D8" s="1304"/>
      <c r="E8" s="1307"/>
      <c r="F8" s="1310"/>
      <c r="G8" s="1291"/>
      <c r="H8" s="1294"/>
      <c r="I8" s="1294"/>
      <c r="J8" s="1287" t="s">
        <v>302</v>
      </c>
      <c r="K8" s="1287"/>
      <c r="L8" s="1287" t="s">
        <v>303</v>
      </c>
      <c r="M8" s="1287"/>
      <c r="N8" s="1313"/>
    </row>
    <row r="9" spans="1:14" ht="15.75" customHeight="1" thickBot="1" x14ac:dyDescent="0.3">
      <c r="A9" s="1299"/>
      <c r="B9" s="1299"/>
      <c r="C9" s="1302"/>
      <c r="D9" s="1305"/>
      <c r="E9" s="1308"/>
      <c r="F9" s="1311"/>
      <c r="G9" s="1292"/>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28.5" x14ac:dyDescent="0.3">
      <c r="A11" s="505"/>
      <c r="B11" s="505" t="s">
        <v>382</v>
      </c>
      <c r="C11" s="527" t="s">
        <v>383</v>
      </c>
      <c r="D11" s="506" t="s">
        <v>381</v>
      </c>
      <c r="E11" s="494">
        <v>265289</v>
      </c>
      <c r="F11" s="507">
        <v>7200</v>
      </c>
      <c r="G11" s="510" t="s">
        <v>295</v>
      </c>
      <c r="H11" s="493" t="s">
        <v>384</v>
      </c>
      <c r="I11" s="512" t="s">
        <v>385</v>
      </c>
      <c r="J11" s="504"/>
      <c r="K11" s="504"/>
      <c r="L11" s="504"/>
      <c r="M11" s="504"/>
      <c r="N11" s="501"/>
    </row>
    <row r="12" spans="1:14" ht="28.5" x14ac:dyDescent="0.3">
      <c r="A12" s="505"/>
      <c r="B12" s="505" t="s">
        <v>386</v>
      </c>
      <c r="C12" s="527" t="s">
        <v>387</v>
      </c>
      <c r="D12" s="506" t="s">
        <v>381</v>
      </c>
      <c r="E12" s="504">
        <v>73988</v>
      </c>
      <c r="F12" s="514">
        <v>21578</v>
      </c>
      <c r="G12" s="508" t="s">
        <v>295</v>
      </c>
      <c r="H12" s="503" t="s">
        <v>384</v>
      </c>
      <c r="I12" s="500" t="s">
        <v>385</v>
      </c>
      <c r="J12" s="504"/>
      <c r="K12" s="504"/>
      <c r="L12" s="504"/>
      <c r="M12" s="504"/>
      <c r="N12" s="501"/>
    </row>
    <row r="13" spans="1:14" ht="15.75" x14ac:dyDescent="0.3">
      <c r="A13" s="505"/>
      <c r="B13" s="505" t="s">
        <v>382</v>
      </c>
      <c r="C13" s="582" t="s">
        <v>461</v>
      </c>
      <c r="D13" s="506"/>
      <c r="E13" s="504"/>
      <c r="F13" s="581">
        <v>2430</v>
      </c>
      <c r="G13" s="508"/>
      <c r="H13" s="511"/>
      <c r="I13" s="509"/>
      <c r="J13" s="504"/>
      <c r="K13" s="504"/>
      <c r="L13" s="504"/>
      <c r="M13" s="504"/>
      <c r="N13" s="501"/>
    </row>
    <row r="14" spans="1:14" ht="28.5" x14ac:dyDescent="0.3">
      <c r="A14" s="505"/>
      <c r="B14" s="505" t="s">
        <v>388</v>
      </c>
      <c r="C14" s="527" t="s">
        <v>389</v>
      </c>
      <c r="D14" s="506" t="s">
        <v>381</v>
      </c>
      <c r="E14" s="504">
        <v>73253</v>
      </c>
      <c r="F14" s="514">
        <v>6150</v>
      </c>
      <c r="G14" s="508" t="s">
        <v>295</v>
      </c>
      <c r="H14" s="503" t="s">
        <v>384</v>
      </c>
      <c r="I14" s="500" t="s">
        <v>385</v>
      </c>
      <c r="J14" s="504"/>
      <c r="K14" s="504"/>
      <c r="L14" s="504"/>
      <c r="M14" s="504"/>
      <c r="N14" s="501"/>
    </row>
    <row r="15" spans="1:14" s="499" customFormat="1" ht="28.5" x14ac:dyDescent="0.3">
      <c r="A15" s="505"/>
      <c r="B15" s="505" t="s">
        <v>445</v>
      </c>
      <c r="C15" s="491" t="s">
        <v>446</v>
      </c>
      <c r="D15" s="506" t="s">
        <v>381</v>
      </c>
      <c r="E15" s="494">
        <v>72423</v>
      </c>
      <c r="F15" s="514">
        <v>137344.93</v>
      </c>
      <c r="G15" s="508" t="s">
        <v>295</v>
      </c>
      <c r="H15" s="503" t="s">
        <v>384</v>
      </c>
      <c r="I15" s="500" t="s">
        <v>385</v>
      </c>
      <c r="J15" s="504"/>
      <c r="K15" s="504"/>
      <c r="L15" s="504"/>
      <c r="M15" s="504"/>
      <c r="N15" s="501"/>
    </row>
    <row r="16" spans="1:14" ht="28.5" x14ac:dyDescent="0.3">
      <c r="A16" s="505"/>
      <c r="B16" s="505" t="s">
        <v>390</v>
      </c>
      <c r="C16" s="527" t="s">
        <v>391</v>
      </c>
      <c r="D16" s="506" t="s">
        <v>381</v>
      </c>
      <c r="E16" s="504">
        <v>73251</v>
      </c>
      <c r="F16" s="514">
        <v>3727</v>
      </c>
      <c r="G16" s="508" t="s">
        <v>295</v>
      </c>
      <c r="H16" s="500" t="s">
        <v>384</v>
      </c>
      <c r="I16" s="500" t="s">
        <v>385</v>
      </c>
      <c r="J16" s="504"/>
      <c r="K16" s="504"/>
      <c r="L16" s="504"/>
      <c r="M16" s="504"/>
      <c r="N16" s="501"/>
    </row>
    <row r="17" spans="2:8" x14ac:dyDescent="0.25">
      <c r="F17" s="517">
        <f>SUM(F11:F16)</f>
        <v>178429.93</v>
      </c>
    </row>
    <row r="18" spans="2:8" x14ac:dyDescent="0.25">
      <c r="B18" s="583"/>
      <c r="C18" s="515"/>
    </row>
    <row r="19" spans="2:8" x14ac:dyDescent="0.25">
      <c r="B19" s="336"/>
      <c r="C19" s="336"/>
      <c r="D19" s="520"/>
      <c r="E19" s="336"/>
      <c r="F19" s="336"/>
      <c r="G19" s="336"/>
      <c r="H19" s="336"/>
    </row>
    <row r="21" spans="2:8" x14ac:dyDescent="0.25">
      <c r="D21" s="518" t="s">
        <v>379</v>
      </c>
    </row>
    <row r="22" spans="2:8" x14ac:dyDescent="0.25">
      <c r="D22" s="518" t="s">
        <v>379</v>
      </c>
    </row>
    <row r="23" spans="2:8" x14ac:dyDescent="0.25">
      <c r="D23" s="518" t="s">
        <v>379</v>
      </c>
    </row>
    <row r="24" spans="2:8" x14ac:dyDescent="0.25">
      <c r="D24" s="519" t="s">
        <v>379</v>
      </c>
    </row>
  </sheetData>
  <mergeCells count="18">
    <mergeCell ref="N6:N9"/>
    <mergeCell ref="J8:J9"/>
    <mergeCell ref="C2:H2"/>
    <mergeCell ref="L8:L9"/>
    <mergeCell ref="A10:N10"/>
    <mergeCell ref="G6:G9"/>
    <mergeCell ref="H6:H9"/>
    <mergeCell ref="I6:I9"/>
    <mergeCell ref="J6:J7"/>
    <mergeCell ref="K6:K9"/>
    <mergeCell ref="L6:L7"/>
    <mergeCell ref="A6:A9"/>
    <mergeCell ref="B6:B9"/>
    <mergeCell ref="C6:C9"/>
    <mergeCell ref="D6:D9"/>
    <mergeCell ref="E6:E9"/>
    <mergeCell ref="F6:F9"/>
    <mergeCell ref="M6:M9"/>
  </mergeCells>
  <pageMargins left="0.7" right="0.7" top="0.75" bottom="0.75" header="0.3" footer="0.3"/>
  <pageSetup scale="3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
  <sheetViews>
    <sheetView view="pageBreakPreview" zoomScale="80" zoomScaleSheetLayoutView="80" workbookViewId="0">
      <selection activeCell="R44" activeCellId="1" sqref="A2:H2 R44"/>
    </sheetView>
  </sheetViews>
  <sheetFormatPr defaultRowHeight="15" x14ac:dyDescent="0.25"/>
  <cols>
    <col min="1" max="1" width="9.28515625" bestFit="1" customWidth="1"/>
    <col min="2" max="2" width="13.28515625" bestFit="1" customWidth="1"/>
    <col min="3" max="3" width="61.42578125" bestFit="1" customWidth="1"/>
    <col min="5" max="5" width="9.28515625" bestFit="1" customWidth="1"/>
    <col min="6" max="6" width="14.85546875" bestFit="1" customWidth="1"/>
    <col min="8" max="8" width="33" bestFit="1" customWidth="1"/>
    <col min="9" max="9" width="28.42578125" customWidth="1"/>
  </cols>
  <sheetData>
    <row r="1" spans="1:14" s="499" customFormat="1" ht="23.25" x14ac:dyDescent="0.35">
      <c r="I1" s="278" t="s">
        <v>325</v>
      </c>
      <c r="J1" s="541" t="s">
        <v>465</v>
      </c>
    </row>
    <row r="2" spans="1:14" s="499" customFormat="1" x14ac:dyDescent="0.25">
      <c r="C2" s="1286" t="s">
        <v>454</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291"/>
      <c r="H7" s="1294"/>
      <c r="I7" s="1294"/>
      <c r="J7" s="1287"/>
      <c r="K7" s="1287"/>
      <c r="L7" s="1287"/>
      <c r="M7" s="1287"/>
      <c r="N7" s="1313"/>
    </row>
    <row r="8" spans="1:14" x14ac:dyDescent="0.25">
      <c r="A8" s="1298"/>
      <c r="B8" s="1298"/>
      <c r="C8" s="1301"/>
      <c r="D8" s="1304"/>
      <c r="E8" s="1307"/>
      <c r="F8" s="1310"/>
      <c r="G8" s="1291"/>
      <c r="H8" s="1294"/>
      <c r="I8" s="1294"/>
      <c r="J8" s="1287" t="s">
        <v>302</v>
      </c>
      <c r="K8" s="1287"/>
      <c r="L8" s="1287" t="s">
        <v>303</v>
      </c>
      <c r="M8" s="1287"/>
      <c r="N8" s="1313"/>
    </row>
    <row r="9" spans="1:14" ht="15.75" thickBot="1" x14ac:dyDescent="0.3">
      <c r="A9" s="1299"/>
      <c r="B9" s="1299"/>
      <c r="C9" s="1302"/>
      <c r="D9" s="1305"/>
      <c r="E9" s="1308"/>
      <c r="F9" s="1311"/>
      <c r="G9" s="1292"/>
      <c r="H9" s="1295"/>
      <c r="I9" s="1295"/>
      <c r="J9" s="1288"/>
      <c r="K9" s="1288"/>
      <c r="L9" s="1288"/>
      <c r="M9" s="1288"/>
      <c r="N9" s="1314"/>
    </row>
    <row r="10" spans="1:14" ht="15.75" x14ac:dyDescent="0.25">
      <c r="A10" s="1315" t="s">
        <v>381</v>
      </c>
      <c r="B10" s="1315"/>
      <c r="C10" s="1315"/>
      <c r="D10" s="1315"/>
      <c r="E10" s="1315"/>
      <c r="F10" s="1315"/>
      <c r="G10" s="1315"/>
      <c r="H10" s="1315"/>
      <c r="I10" s="1315"/>
      <c r="J10" s="1315"/>
      <c r="K10" s="1315"/>
      <c r="L10" s="1315"/>
      <c r="M10" s="1315"/>
      <c r="N10" s="1315"/>
    </row>
    <row r="11" spans="1:14" s="499" customFormat="1" ht="15.75" x14ac:dyDescent="0.3">
      <c r="A11" s="505">
        <v>1</v>
      </c>
      <c r="B11" s="505" t="s">
        <v>392</v>
      </c>
      <c r="C11" s="505" t="s">
        <v>395</v>
      </c>
      <c r="D11" s="506" t="s">
        <v>381</v>
      </c>
      <c r="E11" s="494">
        <v>73808</v>
      </c>
      <c r="F11" s="514">
        <v>8445</v>
      </c>
      <c r="G11" s="510" t="s">
        <v>295</v>
      </c>
      <c r="H11" s="493" t="s">
        <v>384</v>
      </c>
      <c r="I11" s="512" t="s">
        <v>379</v>
      </c>
      <c r="J11" s="504"/>
      <c r="K11" s="504"/>
      <c r="L11" s="504"/>
      <c r="M11" s="504"/>
      <c r="N11" s="501"/>
    </row>
    <row r="12" spans="1:14" s="499" customFormat="1" ht="15.75" x14ac:dyDescent="0.3">
      <c r="A12" s="505">
        <v>2</v>
      </c>
      <c r="B12" s="505" t="s">
        <v>397</v>
      </c>
      <c r="C12" s="505" t="s">
        <v>396</v>
      </c>
      <c r="D12" s="506" t="s">
        <v>381</v>
      </c>
      <c r="E12" s="494">
        <v>73535</v>
      </c>
      <c r="F12" s="514">
        <v>45600</v>
      </c>
      <c r="G12" s="510" t="s">
        <v>295</v>
      </c>
      <c r="H12" s="493" t="s">
        <v>384</v>
      </c>
      <c r="I12" s="512" t="s">
        <v>379</v>
      </c>
      <c r="J12" s="504"/>
      <c r="K12" s="504"/>
      <c r="L12" s="504"/>
      <c r="M12" s="504"/>
      <c r="N12" s="501"/>
    </row>
    <row r="13" spans="1:14" s="499" customFormat="1" ht="15.75" x14ac:dyDescent="0.3">
      <c r="A13" s="505">
        <v>3</v>
      </c>
      <c r="B13" s="505" t="s">
        <v>399</v>
      </c>
      <c r="C13" s="502" t="s">
        <v>449</v>
      </c>
      <c r="D13" s="506" t="s">
        <v>381</v>
      </c>
      <c r="E13" s="494">
        <v>265269</v>
      </c>
      <c r="F13" s="514">
        <v>5194.95</v>
      </c>
      <c r="G13" s="510" t="s">
        <v>295</v>
      </c>
      <c r="H13" s="493" t="s">
        <v>384</v>
      </c>
      <c r="I13" s="512"/>
      <c r="J13" s="504"/>
      <c r="K13" s="504"/>
      <c r="L13" s="504"/>
      <c r="M13" s="504"/>
      <c r="N13" s="501"/>
    </row>
    <row r="14" spans="1:14" s="499" customFormat="1" ht="15.75" x14ac:dyDescent="0.3">
      <c r="A14" s="505">
        <v>4</v>
      </c>
      <c r="B14" s="505" t="s">
        <v>399</v>
      </c>
      <c r="C14" s="504" t="s">
        <v>410</v>
      </c>
      <c r="D14" s="506" t="s">
        <v>381</v>
      </c>
      <c r="E14" s="524">
        <v>73220</v>
      </c>
      <c r="F14" s="523">
        <v>53700</v>
      </c>
      <c r="G14" s="510" t="s">
        <v>295</v>
      </c>
      <c r="H14" s="493" t="s">
        <v>384</v>
      </c>
      <c r="I14" s="512"/>
      <c r="J14" s="504"/>
      <c r="K14" s="504"/>
      <c r="L14" s="504"/>
      <c r="M14" s="504"/>
      <c r="N14" s="501"/>
    </row>
    <row r="15" spans="1:14" x14ac:dyDescent="0.25">
      <c r="F15" s="517">
        <f>SUM(F11:F14)</f>
        <v>112939.95</v>
      </c>
    </row>
    <row r="16" spans="1:14" x14ac:dyDescent="0.25">
      <c r="A16" s="336"/>
      <c r="B16" s="336"/>
    </row>
    <row r="20" spans="3:13" x14ac:dyDescent="0.25">
      <c r="C20" s="499" t="s">
        <v>379</v>
      </c>
      <c r="D20" s="499" t="s">
        <v>379</v>
      </c>
      <c r="E20" s="520" t="s">
        <v>411</v>
      </c>
    </row>
    <row r="21" spans="3:13" x14ac:dyDescent="0.25">
      <c r="C21" s="499" t="s">
        <v>379</v>
      </c>
      <c r="D21" s="271" t="s">
        <v>379</v>
      </c>
      <c r="E21" s="522" t="s">
        <v>379</v>
      </c>
    </row>
    <row r="24" spans="3:13" x14ac:dyDescent="0.25">
      <c r="G24" s="516"/>
    </row>
    <row r="30" spans="3:13" x14ac:dyDescent="0.25">
      <c r="M30" s="499" t="s">
        <v>394</v>
      </c>
    </row>
  </sheetData>
  <mergeCells count="18">
    <mergeCell ref="C2:H2"/>
    <mergeCell ref="A10:N10"/>
    <mergeCell ref="G6:G9"/>
    <mergeCell ref="H6:H9"/>
    <mergeCell ref="I6:I9"/>
    <mergeCell ref="J6:J7"/>
    <mergeCell ref="K6:K9"/>
    <mergeCell ref="L6:L7"/>
    <mergeCell ref="A6:A9"/>
    <mergeCell ref="B6:B9"/>
    <mergeCell ref="C6:C9"/>
    <mergeCell ref="D6:D9"/>
    <mergeCell ref="E6:E9"/>
    <mergeCell ref="F6:F9"/>
    <mergeCell ref="M6:M9"/>
    <mergeCell ref="N6:N9"/>
    <mergeCell ref="J8:J9"/>
    <mergeCell ref="L8:L9"/>
  </mergeCells>
  <pageMargins left="0.7" right="0.7"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6"/>
  <sheetViews>
    <sheetView view="pageBreakPreview" zoomScale="60" workbookViewId="0">
      <selection activeCell="R44" activeCellId="1" sqref="A2:H2 R44"/>
    </sheetView>
  </sheetViews>
  <sheetFormatPr defaultRowHeight="15" x14ac:dyDescent="0.25"/>
  <cols>
    <col min="1" max="1" width="3.42578125" bestFit="1" customWidth="1"/>
    <col min="2" max="2" width="10.7109375" bestFit="1" customWidth="1"/>
    <col min="3" max="3" width="61.42578125" bestFit="1" customWidth="1"/>
    <col min="4" max="4" width="13.42578125" bestFit="1" customWidth="1"/>
    <col min="5" max="5" width="33.42578125" bestFit="1" customWidth="1"/>
    <col min="6" max="6" width="26.140625" bestFit="1" customWidth="1"/>
    <col min="7" max="7" width="9.42578125" bestFit="1" customWidth="1"/>
    <col min="8" max="8" width="24.42578125" bestFit="1" customWidth="1"/>
    <col min="9" max="9" width="16.85546875" bestFit="1" customWidth="1"/>
    <col min="10" max="10" width="18.85546875" customWidth="1"/>
    <col min="11" max="11" width="12.85546875" customWidth="1"/>
    <col min="12" max="12" width="10.7109375" customWidth="1"/>
    <col min="13" max="13" width="16.85546875" customWidth="1"/>
    <col min="14" max="14" width="9.5703125" bestFit="1" customWidth="1"/>
  </cols>
  <sheetData>
    <row r="1" spans="1:14" s="499" customFormat="1" ht="23.25" x14ac:dyDescent="0.35">
      <c r="I1" s="281" t="s">
        <v>325</v>
      </c>
      <c r="J1" s="541" t="s">
        <v>465</v>
      </c>
    </row>
    <row r="2" spans="1:14" s="499" customFormat="1" x14ac:dyDescent="0.25">
      <c r="C2" s="1286" t="s">
        <v>455</v>
      </c>
      <c r="D2" s="1286"/>
      <c r="E2" s="1286"/>
      <c r="F2" s="1286"/>
      <c r="G2" s="1286"/>
      <c r="H2" s="1286"/>
      <c r="I2" s="281" t="s">
        <v>379</v>
      </c>
      <c r="J2" s="540" t="s">
        <v>379</v>
      </c>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316"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317"/>
      <c r="H7" s="1294"/>
      <c r="I7" s="1294"/>
      <c r="J7" s="1287"/>
      <c r="K7" s="1287"/>
      <c r="L7" s="1287"/>
      <c r="M7" s="1287"/>
      <c r="N7" s="1313"/>
    </row>
    <row r="8" spans="1:14" x14ac:dyDescent="0.25">
      <c r="A8" s="1298"/>
      <c r="B8" s="1298"/>
      <c r="C8" s="1301"/>
      <c r="D8" s="1304"/>
      <c r="E8" s="1307"/>
      <c r="F8" s="1310"/>
      <c r="G8" s="1317"/>
      <c r="H8" s="1294"/>
      <c r="I8" s="1294"/>
      <c r="J8" s="1287" t="s">
        <v>302</v>
      </c>
      <c r="K8" s="1287"/>
      <c r="L8" s="1287" t="s">
        <v>303</v>
      </c>
      <c r="M8" s="1287"/>
      <c r="N8" s="1313"/>
    </row>
    <row r="9" spans="1:14" ht="15.75" thickBot="1" x14ac:dyDescent="0.3">
      <c r="A9" s="1299"/>
      <c r="B9" s="1299"/>
      <c r="C9" s="1302"/>
      <c r="D9" s="1305"/>
      <c r="E9" s="1308"/>
      <c r="F9" s="1311"/>
      <c r="G9" s="1318"/>
      <c r="H9" s="1295"/>
      <c r="I9" s="1295"/>
      <c r="J9" s="1288"/>
      <c r="K9" s="1288"/>
      <c r="L9" s="1288"/>
      <c r="M9" s="1288"/>
      <c r="N9" s="1314"/>
    </row>
    <row r="10" spans="1:14" s="499" customFormat="1" ht="15.75" x14ac:dyDescent="0.25">
      <c r="A10" s="1289" t="s">
        <v>381</v>
      </c>
      <c r="B10" s="1289"/>
      <c r="C10" s="1289"/>
      <c r="D10" s="1289"/>
      <c r="E10" s="1289"/>
      <c r="F10" s="1289"/>
      <c r="G10" s="1289"/>
      <c r="H10" s="1289"/>
      <c r="I10" s="1289"/>
      <c r="J10" s="1289"/>
      <c r="K10" s="1289"/>
      <c r="L10" s="1289"/>
      <c r="M10" s="1289"/>
      <c r="N10" s="1289"/>
    </row>
    <row r="11" spans="1:14" s="499" customFormat="1" ht="15.75" x14ac:dyDescent="0.3">
      <c r="A11" s="505"/>
      <c r="B11" s="505"/>
      <c r="C11" s="505"/>
      <c r="D11" s="506"/>
      <c r="E11" s="494"/>
      <c r="F11" s="513"/>
      <c r="G11" s="510"/>
      <c r="H11" s="511"/>
      <c r="I11" s="509"/>
      <c r="J11" s="504"/>
      <c r="K11" s="504"/>
      <c r="L11" s="504"/>
      <c r="M11" s="504"/>
      <c r="N11" s="501"/>
    </row>
    <row r="12" spans="1:14" x14ac:dyDescent="0.25">
      <c r="A12" s="505"/>
      <c r="B12" s="505"/>
      <c r="C12" s="505"/>
      <c r="D12" s="506"/>
      <c r="E12" s="494"/>
      <c r="F12" s="513"/>
      <c r="G12" s="510"/>
      <c r="H12" s="511"/>
      <c r="I12" s="500"/>
      <c r="J12" s="500"/>
      <c r="K12" s="500"/>
      <c r="L12" s="500"/>
      <c r="M12" s="500"/>
      <c r="N12" s="500"/>
    </row>
    <row r="16" spans="1:14" x14ac:dyDescent="0.25">
      <c r="E16" s="336"/>
      <c r="F16" s="525"/>
      <c r="G16" s="522"/>
      <c r="H16" s="525"/>
      <c r="I16" s="525"/>
      <c r="J16" s="336"/>
    </row>
  </sheetData>
  <mergeCells count="18">
    <mergeCell ref="C2:H2"/>
    <mergeCell ref="A10:N10"/>
    <mergeCell ref="G6:G9"/>
    <mergeCell ref="H6:H9"/>
    <mergeCell ref="I6:I9"/>
    <mergeCell ref="J6:J7"/>
    <mergeCell ref="K6:K9"/>
    <mergeCell ref="L6:L7"/>
    <mergeCell ref="A6:A9"/>
    <mergeCell ref="B6:B9"/>
    <mergeCell ref="C6:C9"/>
    <mergeCell ref="D6:D9"/>
    <mergeCell ref="E6:E9"/>
    <mergeCell ref="F6:F9"/>
    <mergeCell ref="M6:M9"/>
    <mergeCell ref="N6:N9"/>
    <mergeCell ref="J8:J9"/>
    <mergeCell ref="L8:L9"/>
  </mergeCells>
  <pageMargins left="0.7" right="0.7" top="0.75" bottom="0.75" header="0.3" footer="0.3"/>
  <pageSetup scale="2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2"/>
  <sheetViews>
    <sheetView view="pageBreakPreview" zoomScale="60" workbookViewId="0">
      <selection activeCell="R44" activeCellId="1" sqref="A2:H2 R44"/>
    </sheetView>
  </sheetViews>
  <sheetFormatPr defaultRowHeight="15" x14ac:dyDescent="0.25"/>
  <cols>
    <col min="1" max="1" width="3.42578125" bestFit="1" customWidth="1"/>
    <col min="2" max="2" width="10.42578125" bestFit="1" customWidth="1"/>
    <col min="3" max="3" width="61.42578125" bestFit="1" customWidth="1"/>
    <col min="4" max="4" width="13.42578125" bestFit="1" customWidth="1"/>
    <col min="5" max="5" width="33.42578125" bestFit="1" customWidth="1"/>
    <col min="6" max="6" width="26.140625" bestFit="1" customWidth="1"/>
    <col min="7" max="7" width="10.140625" customWidth="1"/>
    <col min="8" max="8" width="33" bestFit="1" customWidth="1"/>
    <col min="9" max="9" width="16.85546875" bestFit="1" customWidth="1"/>
    <col min="10" max="10" width="35.5703125" bestFit="1" customWidth="1"/>
    <col min="11" max="11" width="26.85546875" bestFit="1" customWidth="1"/>
    <col min="12" max="12" width="37.5703125" bestFit="1" customWidth="1"/>
    <col min="13" max="13" width="26.7109375" bestFit="1" customWidth="1"/>
    <col min="14" max="14" width="21.7109375" customWidth="1"/>
  </cols>
  <sheetData>
    <row r="1" spans="1:14" s="499" customFormat="1" ht="23.25" x14ac:dyDescent="0.35">
      <c r="I1" s="542" t="s">
        <v>325</v>
      </c>
      <c r="J1" s="541" t="s">
        <v>463</v>
      </c>
    </row>
    <row r="2" spans="1:14" s="499" customFormat="1" x14ac:dyDescent="0.25">
      <c r="C2" s="1286" t="s">
        <v>457</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291"/>
      <c r="H7" s="1294"/>
      <c r="I7" s="1294"/>
      <c r="J7" s="1287"/>
      <c r="K7" s="1287"/>
      <c r="L7" s="1287"/>
      <c r="M7" s="1287"/>
      <c r="N7" s="1313"/>
    </row>
    <row r="8" spans="1:14" x14ac:dyDescent="0.25">
      <c r="A8" s="1298"/>
      <c r="B8" s="1298"/>
      <c r="C8" s="1301"/>
      <c r="D8" s="1304"/>
      <c r="E8" s="1307"/>
      <c r="F8" s="1310"/>
      <c r="G8" s="1291"/>
      <c r="H8" s="1294"/>
      <c r="I8" s="1294"/>
      <c r="J8" s="1287" t="s">
        <v>302</v>
      </c>
      <c r="K8" s="1287"/>
      <c r="L8" s="1287" t="s">
        <v>303</v>
      </c>
      <c r="M8" s="1287"/>
      <c r="N8" s="1313"/>
    </row>
    <row r="9" spans="1:14" ht="15.75" thickBot="1" x14ac:dyDescent="0.3">
      <c r="A9" s="1299"/>
      <c r="B9" s="1299"/>
      <c r="C9" s="1302"/>
      <c r="D9" s="1305"/>
      <c r="E9" s="1308"/>
      <c r="F9" s="1311"/>
      <c r="G9" s="1292"/>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15.75" x14ac:dyDescent="0.3">
      <c r="A11" s="527">
        <v>1</v>
      </c>
      <c r="B11" s="501" t="s">
        <v>400</v>
      </c>
      <c r="C11" s="526" t="s">
        <v>402</v>
      </c>
      <c r="D11" s="528" t="s">
        <v>381</v>
      </c>
      <c r="E11" s="504" t="s">
        <v>401</v>
      </c>
      <c r="F11" s="523">
        <v>4720.96</v>
      </c>
      <c r="G11" s="510" t="s">
        <v>295</v>
      </c>
      <c r="H11" s="493" t="s">
        <v>384</v>
      </c>
      <c r="I11" s="504"/>
      <c r="J11" s="504"/>
      <c r="K11" s="504"/>
      <c r="L11" s="504"/>
      <c r="M11" s="504"/>
      <c r="N11" s="501"/>
    </row>
    <row r="12" spans="1:14" x14ac:dyDescent="0.25">
      <c r="F12" s="519">
        <v>4720.96</v>
      </c>
    </row>
  </sheetData>
  <mergeCells count="18">
    <mergeCell ref="C2:H2"/>
    <mergeCell ref="M6:M9"/>
    <mergeCell ref="N6:N9"/>
    <mergeCell ref="J8:J9"/>
    <mergeCell ref="L8:L9"/>
    <mergeCell ref="A10:N10"/>
    <mergeCell ref="G6:G9"/>
    <mergeCell ref="H6:H9"/>
    <mergeCell ref="I6:I9"/>
    <mergeCell ref="J6:J7"/>
    <mergeCell ref="K6:K9"/>
    <mergeCell ref="L6:L7"/>
    <mergeCell ref="A6:A9"/>
    <mergeCell ref="B6:B9"/>
    <mergeCell ref="C6:C9"/>
    <mergeCell ref="D6:D9"/>
    <mergeCell ref="E6:E9"/>
    <mergeCell ref="F6:F9"/>
  </mergeCells>
  <pageMargins left="0.7" right="0.7" top="0.75" bottom="0.75" header="0.3" footer="0.3"/>
  <pageSetup scale="2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8"/>
  <sheetViews>
    <sheetView view="pageBreakPreview" zoomScale="60" workbookViewId="0">
      <selection activeCell="R44" activeCellId="1" sqref="A2:H2 R44"/>
    </sheetView>
  </sheetViews>
  <sheetFormatPr defaultRowHeight="15" x14ac:dyDescent="0.25"/>
  <cols>
    <col min="2" max="2" width="11.42578125" bestFit="1" customWidth="1"/>
    <col min="3" max="3" width="61.42578125" bestFit="1" customWidth="1"/>
    <col min="6" max="6" width="33" bestFit="1" customWidth="1"/>
    <col min="7" max="7" width="12.42578125" customWidth="1"/>
    <col min="8" max="8" width="33" bestFit="1" customWidth="1"/>
    <col min="9" max="9" width="30.85546875" customWidth="1"/>
    <col min="14" max="14" width="21.5703125" customWidth="1"/>
  </cols>
  <sheetData>
    <row r="1" spans="1:14" s="499" customFormat="1" ht="23.25" x14ac:dyDescent="0.35">
      <c r="I1" s="542" t="s">
        <v>325</v>
      </c>
      <c r="J1" s="541" t="s">
        <v>465</v>
      </c>
    </row>
    <row r="2" spans="1:14" s="499" customFormat="1" x14ac:dyDescent="0.25">
      <c r="C2" s="1286" t="s">
        <v>456</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316"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317"/>
      <c r="H7" s="1294"/>
      <c r="I7" s="1294"/>
      <c r="J7" s="1287"/>
      <c r="K7" s="1287"/>
      <c r="L7" s="1287"/>
      <c r="M7" s="1287"/>
      <c r="N7" s="1313"/>
    </row>
    <row r="8" spans="1:14" x14ac:dyDescent="0.25">
      <c r="A8" s="1298"/>
      <c r="B8" s="1298"/>
      <c r="C8" s="1301"/>
      <c r="D8" s="1304"/>
      <c r="E8" s="1307"/>
      <c r="F8" s="1310"/>
      <c r="G8" s="1317"/>
      <c r="H8" s="1294"/>
      <c r="I8" s="1294"/>
      <c r="J8" s="1287" t="s">
        <v>302</v>
      </c>
      <c r="K8" s="1287"/>
      <c r="L8" s="1287" t="s">
        <v>303</v>
      </c>
      <c r="M8" s="1287"/>
      <c r="N8" s="1313"/>
    </row>
    <row r="9" spans="1:14" ht="15.75" thickBot="1" x14ac:dyDescent="0.3">
      <c r="A9" s="1299"/>
      <c r="B9" s="1299"/>
      <c r="C9" s="1302"/>
      <c r="D9" s="1305"/>
      <c r="E9" s="1308"/>
      <c r="F9" s="1311"/>
      <c r="G9" s="1318"/>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15.75" x14ac:dyDescent="0.3">
      <c r="A11" s="527">
        <v>1</v>
      </c>
      <c r="B11" s="501" t="s">
        <v>403</v>
      </c>
      <c r="C11" s="504" t="s">
        <v>398</v>
      </c>
      <c r="D11" s="506" t="s">
        <v>381</v>
      </c>
      <c r="E11" s="524" t="s">
        <v>404</v>
      </c>
      <c r="F11" s="523">
        <v>36000</v>
      </c>
      <c r="G11" s="510" t="s">
        <v>295</v>
      </c>
      <c r="H11" s="493" t="s">
        <v>384</v>
      </c>
      <c r="I11" s="500"/>
      <c r="J11" s="504"/>
      <c r="K11" s="504"/>
      <c r="L11" s="504"/>
      <c r="M11" s="504"/>
      <c r="N11" s="501"/>
    </row>
    <row r="12" spans="1:14" ht="15.75" x14ac:dyDescent="0.3">
      <c r="A12" s="505"/>
      <c r="B12" s="505"/>
      <c r="C12" s="505"/>
      <c r="D12" s="506"/>
      <c r="E12" s="494"/>
      <c r="F12" s="513"/>
      <c r="G12" s="510"/>
      <c r="H12" s="511"/>
      <c r="I12" s="509"/>
      <c r="J12" s="504"/>
      <c r="K12" s="504"/>
      <c r="L12" s="504"/>
      <c r="M12" s="504"/>
      <c r="N12" s="501"/>
    </row>
    <row r="13" spans="1:14" ht="15.75" x14ac:dyDescent="0.3">
      <c r="A13" s="505"/>
      <c r="B13" s="505"/>
      <c r="C13" s="505">
        <v>1</v>
      </c>
      <c r="D13" s="506"/>
      <c r="E13" s="494"/>
      <c r="F13" s="513"/>
      <c r="G13" s="510"/>
      <c r="H13" s="511"/>
      <c r="I13" s="500"/>
      <c r="J13" s="504"/>
      <c r="K13" s="504"/>
      <c r="L13" s="504"/>
      <c r="M13" s="504"/>
      <c r="N13" s="501"/>
    </row>
    <row r="14" spans="1:14" ht="15.75" x14ac:dyDescent="0.3">
      <c r="A14" s="505"/>
      <c r="B14" s="505"/>
      <c r="C14" s="505"/>
      <c r="D14" s="506"/>
      <c r="E14" s="494"/>
      <c r="F14" s="513"/>
      <c r="G14" s="510"/>
      <c r="H14" s="500"/>
      <c r="I14" s="500"/>
      <c r="J14" s="504"/>
      <c r="K14" s="504"/>
      <c r="L14" s="504"/>
      <c r="M14" s="504"/>
      <c r="N14" s="501"/>
    </row>
    <row r="15" spans="1:14" x14ac:dyDescent="0.25">
      <c r="F15" s="517">
        <f>SUM(F11:F14)</f>
        <v>36000</v>
      </c>
    </row>
    <row r="18" spans="6:6" x14ac:dyDescent="0.25">
      <c r="F18" s="271" t="s">
        <v>379</v>
      </c>
    </row>
  </sheetData>
  <mergeCells count="18">
    <mergeCell ref="C2:H2"/>
    <mergeCell ref="A10:N10"/>
    <mergeCell ref="G6:G9"/>
    <mergeCell ref="H6:H9"/>
    <mergeCell ref="I6:I9"/>
    <mergeCell ref="J6:J7"/>
    <mergeCell ref="K6:K9"/>
    <mergeCell ref="L6:L7"/>
    <mergeCell ref="A6:A9"/>
    <mergeCell ref="B6:B9"/>
    <mergeCell ref="C6:C9"/>
    <mergeCell ref="D6:D9"/>
    <mergeCell ref="E6:E9"/>
    <mergeCell ref="F6:F9"/>
    <mergeCell ref="M6:M9"/>
    <mergeCell ref="N6:N9"/>
    <mergeCell ref="J8:J9"/>
    <mergeCell ref="L8:L9"/>
  </mergeCells>
  <pageMargins left="0.7" right="0.7" top="0.75" bottom="0.75" header="0.3" footer="0.3"/>
  <pageSetup scale="3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8"/>
  <sheetViews>
    <sheetView view="pageBreakPreview" topLeftCell="D1" zoomScale="60" workbookViewId="0">
      <selection activeCell="R44" activeCellId="1" sqref="A2:H2 R44"/>
    </sheetView>
  </sheetViews>
  <sheetFormatPr defaultRowHeight="15" x14ac:dyDescent="0.25"/>
  <cols>
    <col min="1" max="1" width="3.42578125" bestFit="1" customWidth="1"/>
    <col min="2" max="2" width="10.7109375" bestFit="1" customWidth="1"/>
    <col min="3" max="3" width="61.42578125" bestFit="1" customWidth="1"/>
    <col min="4" max="4" width="13.42578125" bestFit="1" customWidth="1"/>
    <col min="5" max="5" width="33.42578125" bestFit="1" customWidth="1"/>
    <col min="6" max="6" width="26.140625" bestFit="1" customWidth="1"/>
    <col min="7" max="7" width="9.42578125" bestFit="1" customWidth="1"/>
    <col min="8" max="8" width="24.42578125" bestFit="1" customWidth="1"/>
    <col min="9" max="9" width="16.85546875" bestFit="1" customWidth="1"/>
    <col min="10" max="10" width="35.5703125" bestFit="1" customWidth="1"/>
    <col min="11" max="11" width="26.85546875" bestFit="1" customWidth="1"/>
    <col min="12" max="12" width="37.5703125" bestFit="1" customWidth="1"/>
    <col min="13" max="13" width="26.7109375" bestFit="1" customWidth="1"/>
    <col min="14" max="14" width="9.5703125" bestFit="1" customWidth="1"/>
  </cols>
  <sheetData>
    <row r="1" spans="1:14" s="499" customFormat="1" ht="23.25" x14ac:dyDescent="0.35">
      <c r="I1" s="542" t="s">
        <v>325</v>
      </c>
      <c r="J1" s="541" t="s">
        <v>465</v>
      </c>
    </row>
    <row r="2" spans="1:14" s="499" customFormat="1" x14ac:dyDescent="0.25">
      <c r="C2" s="1286" t="s">
        <v>458</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291"/>
      <c r="H7" s="1294"/>
      <c r="I7" s="1294"/>
      <c r="J7" s="1287"/>
      <c r="K7" s="1287"/>
      <c r="L7" s="1287"/>
      <c r="M7" s="1287"/>
      <c r="N7" s="1313"/>
    </row>
    <row r="8" spans="1:14" x14ac:dyDescent="0.25">
      <c r="A8" s="1298"/>
      <c r="B8" s="1298"/>
      <c r="C8" s="1301"/>
      <c r="D8" s="1304"/>
      <c r="E8" s="1307"/>
      <c r="F8" s="1310"/>
      <c r="G8" s="1291"/>
      <c r="H8" s="1294"/>
      <c r="I8" s="1294"/>
      <c r="J8" s="1287" t="s">
        <v>302</v>
      </c>
      <c r="K8" s="1287"/>
      <c r="L8" s="1287" t="s">
        <v>303</v>
      </c>
      <c r="M8" s="1287"/>
      <c r="N8" s="1313"/>
    </row>
    <row r="9" spans="1:14" ht="15.75" thickBot="1" x14ac:dyDescent="0.3">
      <c r="A9" s="1299"/>
      <c r="B9" s="1299"/>
      <c r="C9" s="1302"/>
      <c r="D9" s="1305"/>
      <c r="E9" s="1308"/>
      <c r="F9" s="1311"/>
      <c r="G9" s="1292"/>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15.75" x14ac:dyDescent="0.3">
      <c r="A11" s="505"/>
      <c r="B11" s="341" t="s">
        <v>405</v>
      </c>
      <c r="C11" s="529" t="s">
        <v>406</v>
      </c>
      <c r="D11" s="506" t="s">
        <v>381</v>
      </c>
      <c r="E11" s="530">
        <v>81495</v>
      </c>
      <c r="F11" s="514">
        <v>3252</v>
      </c>
      <c r="G11" s="510" t="s">
        <v>295</v>
      </c>
      <c r="H11" s="493" t="s">
        <v>384</v>
      </c>
      <c r="I11" s="512"/>
      <c r="J11" s="504"/>
      <c r="K11" s="504"/>
      <c r="L11" s="504"/>
      <c r="M11" s="504"/>
      <c r="N11" s="501"/>
    </row>
    <row r="12" spans="1:14" ht="15.75" x14ac:dyDescent="0.3">
      <c r="A12" s="505"/>
      <c r="B12" s="341" t="s">
        <v>405</v>
      </c>
      <c r="C12" s="501" t="s">
        <v>408</v>
      </c>
      <c r="D12" s="506" t="s">
        <v>381</v>
      </c>
      <c r="E12" s="501" t="s">
        <v>407</v>
      </c>
      <c r="F12" s="514">
        <v>20000</v>
      </c>
      <c r="G12" s="510" t="s">
        <v>295</v>
      </c>
      <c r="H12" s="493" t="s">
        <v>384</v>
      </c>
      <c r="I12" s="512"/>
      <c r="J12" s="504"/>
      <c r="K12" s="504"/>
      <c r="L12" s="504"/>
      <c r="M12" s="504"/>
      <c r="N12" s="504"/>
    </row>
    <row r="13" spans="1:14" x14ac:dyDescent="0.25">
      <c r="F13" s="517">
        <f>SUM(F11:F12)</f>
        <v>23252</v>
      </c>
    </row>
    <row r="17" spans="3:6" x14ac:dyDescent="0.25">
      <c r="C17" s="336"/>
      <c r="D17" s="531"/>
      <c r="E17" s="532"/>
      <c r="F17" s="336"/>
    </row>
    <row r="18" spans="3:6" x14ac:dyDescent="0.25">
      <c r="C18" s="336"/>
      <c r="D18" s="336"/>
      <c r="E18" s="520"/>
      <c r="F18" s="336"/>
    </row>
  </sheetData>
  <mergeCells count="18">
    <mergeCell ref="C2:H2"/>
    <mergeCell ref="M6:M9"/>
    <mergeCell ref="N6:N9"/>
    <mergeCell ref="J8:J9"/>
    <mergeCell ref="L8:L9"/>
    <mergeCell ref="A10:N10"/>
    <mergeCell ref="G6:G9"/>
    <mergeCell ref="H6:H9"/>
    <mergeCell ref="I6:I9"/>
    <mergeCell ref="J6:J7"/>
    <mergeCell ref="K6:K9"/>
    <mergeCell ref="L6:L7"/>
    <mergeCell ref="A6:A9"/>
    <mergeCell ref="B6:B9"/>
    <mergeCell ref="C6:C9"/>
    <mergeCell ref="D6:D9"/>
    <mergeCell ref="E6:E9"/>
    <mergeCell ref="F6:F9"/>
  </mergeCells>
  <pageMargins left="0.7" right="0.7" top="0.75" bottom="0.75" header="0.3" footer="0.3"/>
  <pageSetup scale="2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4"/>
  <sheetViews>
    <sheetView topLeftCell="D1" workbookViewId="0">
      <selection activeCell="R44" activeCellId="1" sqref="A2:H2 R44"/>
    </sheetView>
  </sheetViews>
  <sheetFormatPr defaultRowHeight="15" x14ac:dyDescent="0.25"/>
  <cols>
    <col min="1" max="1" width="3.42578125" bestFit="1" customWidth="1"/>
    <col min="2" max="2" width="10.42578125" bestFit="1" customWidth="1"/>
    <col min="3" max="3" width="61.42578125" bestFit="1" customWidth="1"/>
    <col min="4" max="4" width="13.42578125" bestFit="1" customWidth="1"/>
    <col min="5" max="5" width="33.42578125" bestFit="1" customWidth="1"/>
    <col min="6" max="6" width="26.140625" bestFit="1" customWidth="1"/>
    <col min="7" max="7" width="9.42578125" bestFit="1" customWidth="1"/>
    <col min="8" max="8" width="24.42578125" bestFit="1" customWidth="1"/>
    <col min="9" max="9" width="16.85546875" bestFit="1" customWidth="1"/>
    <col min="10" max="10" width="35.5703125" bestFit="1" customWidth="1"/>
    <col min="11" max="11" width="26.85546875" bestFit="1" customWidth="1"/>
    <col min="12" max="12" width="37.5703125" bestFit="1" customWidth="1"/>
    <col min="13" max="13" width="26.7109375" bestFit="1" customWidth="1"/>
    <col min="14" max="14" width="9.5703125" bestFit="1" customWidth="1"/>
  </cols>
  <sheetData>
    <row r="1" spans="1:14" s="499" customFormat="1" ht="23.25" x14ac:dyDescent="0.35">
      <c r="I1" s="542" t="s">
        <v>325</v>
      </c>
      <c r="J1" s="541" t="s">
        <v>465</v>
      </c>
    </row>
    <row r="2" spans="1:14" s="499" customFormat="1" x14ac:dyDescent="0.25">
      <c r="C2" s="1286" t="s">
        <v>288</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291"/>
      <c r="H7" s="1294"/>
      <c r="I7" s="1294"/>
      <c r="J7" s="1287"/>
      <c r="K7" s="1287"/>
      <c r="L7" s="1287"/>
      <c r="M7" s="1287"/>
      <c r="N7" s="1313"/>
    </row>
    <row r="8" spans="1:14" x14ac:dyDescent="0.25">
      <c r="A8" s="1298"/>
      <c r="B8" s="1298"/>
      <c r="C8" s="1301"/>
      <c r="D8" s="1304"/>
      <c r="E8" s="1307"/>
      <c r="F8" s="1310"/>
      <c r="G8" s="1291"/>
      <c r="H8" s="1294"/>
      <c r="I8" s="1294"/>
      <c r="J8" s="1287" t="s">
        <v>302</v>
      </c>
      <c r="K8" s="1287"/>
      <c r="L8" s="1287" t="s">
        <v>303</v>
      </c>
      <c r="M8" s="1287"/>
      <c r="N8" s="1313"/>
    </row>
    <row r="9" spans="1:14" ht="15.75" thickBot="1" x14ac:dyDescent="0.3">
      <c r="A9" s="1299"/>
      <c r="B9" s="1299"/>
      <c r="C9" s="1302"/>
      <c r="D9" s="1305"/>
      <c r="E9" s="1308"/>
      <c r="F9" s="1311"/>
      <c r="G9" s="1292"/>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15.75" x14ac:dyDescent="0.3">
      <c r="A11" s="505"/>
      <c r="B11" s="505"/>
      <c r="C11" s="505"/>
      <c r="D11" s="506"/>
      <c r="E11" s="494"/>
      <c r="F11" s="514"/>
      <c r="G11" s="510"/>
      <c r="H11" s="493"/>
      <c r="I11" s="512"/>
      <c r="J11" s="504"/>
      <c r="K11" s="504"/>
      <c r="L11" s="504"/>
      <c r="M11" s="504"/>
      <c r="N11" s="501"/>
    </row>
    <row r="12" spans="1:14" x14ac:dyDescent="0.25">
      <c r="F12" s="519" t="s">
        <v>379</v>
      </c>
    </row>
    <row r="14" spans="1:14" x14ac:dyDescent="0.25">
      <c r="C14" s="336"/>
      <c r="D14" s="525"/>
      <c r="E14" s="522"/>
      <c r="F14" s="525"/>
      <c r="G14" s="525"/>
    </row>
  </sheetData>
  <mergeCells count="18">
    <mergeCell ref="C2:H2"/>
    <mergeCell ref="M6:M9"/>
    <mergeCell ref="N6:N9"/>
    <mergeCell ref="J8:J9"/>
    <mergeCell ref="L8:L9"/>
    <mergeCell ref="A10:N10"/>
    <mergeCell ref="G6:G9"/>
    <mergeCell ref="H6:H9"/>
    <mergeCell ref="I6:I9"/>
    <mergeCell ref="J6:J7"/>
    <mergeCell ref="K6:K9"/>
    <mergeCell ref="L6:L7"/>
    <mergeCell ref="A6:A9"/>
    <mergeCell ref="B6:B9"/>
    <mergeCell ref="C6:C9"/>
    <mergeCell ref="D6:D9"/>
    <mergeCell ref="E6:E9"/>
    <mergeCell ref="F6:F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2"/>
  <sheetViews>
    <sheetView view="pageBreakPreview" zoomScale="60" workbookViewId="0">
      <selection activeCell="R44" activeCellId="1" sqref="A2:H2 R44"/>
    </sheetView>
  </sheetViews>
  <sheetFormatPr defaultRowHeight="15" x14ac:dyDescent="0.25"/>
  <cols>
    <col min="1" max="1" width="3.42578125" bestFit="1" customWidth="1"/>
    <col min="2" max="2" width="10.42578125" bestFit="1" customWidth="1"/>
    <col min="3" max="3" width="61.42578125" bestFit="1" customWidth="1"/>
    <col min="4" max="4" width="13.42578125" bestFit="1" customWidth="1"/>
    <col min="5" max="5" width="33.42578125" bestFit="1" customWidth="1"/>
    <col min="6" max="6" width="26.140625" bestFit="1" customWidth="1"/>
    <col min="7" max="7" width="9.42578125" bestFit="1" customWidth="1"/>
    <col min="8" max="8" width="33" bestFit="1" customWidth="1"/>
    <col min="9" max="9" width="16.85546875" bestFit="1" customWidth="1"/>
    <col min="10" max="10" width="35.5703125" bestFit="1" customWidth="1"/>
    <col min="11" max="11" width="26.85546875" bestFit="1" customWidth="1"/>
    <col min="12" max="12" width="37.5703125" bestFit="1" customWidth="1"/>
    <col min="13" max="13" width="26.7109375" bestFit="1" customWidth="1"/>
    <col min="14" max="14" width="9.5703125" bestFit="1" customWidth="1"/>
  </cols>
  <sheetData>
    <row r="1" spans="1:14" s="499" customFormat="1" ht="23.25" x14ac:dyDescent="0.35">
      <c r="I1" s="542" t="s">
        <v>325</v>
      </c>
      <c r="J1" s="541" t="s">
        <v>465</v>
      </c>
    </row>
    <row r="2" spans="1:14" s="499" customFormat="1" x14ac:dyDescent="0.25">
      <c r="C2" s="1286" t="s">
        <v>291</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291"/>
      <c r="H7" s="1294"/>
      <c r="I7" s="1294"/>
      <c r="J7" s="1287"/>
      <c r="K7" s="1287"/>
      <c r="L7" s="1287"/>
      <c r="M7" s="1287"/>
      <c r="N7" s="1313"/>
    </row>
    <row r="8" spans="1:14" x14ac:dyDescent="0.25">
      <c r="A8" s="1298"/>
      <c r="B8" s="1298"/>
      <c r="C8" s="1301"/>
      <c r="D8" s="1304"/>
      <c r="E8" s="1307"/>
      <c r="F8" s="1310"/>
      <c r="G8" s="1291"/>
      <c r="H8" s="1294"/>
      <c r="I8" s="1294"/>
      <c r="J8" s="1287" t="s">
        <v>302</v>
      </c>
      <c r="K8" s="1287"/>
      <c r="L8" s="1287" t="s">
        <v>303</v>
      </c>
      <c r="M8" s="1287"/>
      <c r="N8" s="1313"/>
    </row>
    <row r="9" spans="1:14" ht="15.75" thickBot="1" x14ac:dyDescent="0.3">
      <c r="A9" s="1299"/>
      <c r="B9" s="1299"/>
      <c r="C9" s="1302"/>
      <c r="D9" s="1305"/>
      <c r="E9" s="1308"/>
      <c r="F9" s="1311"/>
      <c r="G9" s="1292"/>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15.75" x14ac:dyDescent="0.3">
      <c r="A11" s="505">
        <v>1</v>
      </c>
      <c r="B11" s="505" t="s">
        <v>447</v>
      </c>
      <c r="C11" s="538" t="s">
        <v>448</v>
      </c>
      <c r="D11" s="506" t="s">
        <v>381</v>
      </c>
      <c r="E11" s="494">
        <v>77322</v>
      </c>
      <c r="F11" s="514">
        <v>2500</v>
      </c>
      <c r="G11" s="510" t="s">
        <v>451</v>
      </c>
      <c r="H11" s="493" t="s">
        <v>384</v>
      </c>
      <c r="I11" s="512"/>
      <c r="J11" s="504"/>
      <c r="K11" s="504"/>
      <c r="L11" s="504"/>
      <c r="M11" s="504"/>
      <c r="N11" s="501"/>
    </row>
    <row r="12" spans="1:14" x14ac:dyDescent="0.25">
      <c r="F12" s="517">
        <f>SUM(F11)</f>
        <v>2500</v>
      </c>
    </row>
  </sheetData>
  <mergeCells count="18">
    <mergeCell ref="C2:H2"/>
    <mergeCell ref="M6:M9"/>
    <mergeCell ref="N6:N9"/>
    <mergeCell ref="J8:J9"/>
    <mergeCell ref="L8:L9"/>
    <mergeCell ref="A10:N10"/>
    <mergeCell ref="G6:G9"/>
    <mergeCell ref="H6:H9"/>
    <mergeCell ref="I6:I9"/>
    <mergeCell ref="J6:J7"/>
    <mergeCell ref="K6:K9"/>
    <mergeCell ref="L6:L7"/>
    <mergeCell ref="A6:A9"/>
    <mergeCell ref="B6:B9"/>
    <mergeCell ref="C6:C9"/>
    <mergeCell ref="D6:D9"/>
    <mergeCell ref="E6:E9"/>
    <mergeCell ref="F6:F9"/>
  </mergeCells>
  <pageMargins left="0.7" right="0.7" top="0.75" bottom="0.75" header="0.3" footer="0.3"/>
  <pageSetup scale="2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4"/>
  <sheetViews>
    <sheetView view="pageBreakPreview" zoomScale="60" workbookViewId="0">
      <selection activeCell="R44" activeCellId="1" sqref="A2:H2 R44"/>
    </sheetView>
  </sheetViews>
  <sheetFormatPr defaultColWidth="9.28515625" defaultRowHeight="15" x14ac:dyDescent="0.25"/>
  <cols>
    <col min="1" max="1" width="3.42578125" bestFit="1" customWidth="1"/>
    <col min="2" max="2" width="10.42578125" bestFit="1" customWidth="1"/>
    <col min="3" max="3" width="61.42578125" bestFit="1" customWidth="1"/>
    <col min="4" max="4" width="13.42578125" bestFit="1" customWidth="1"/>
    <col min="5" max="5" width="33.42578125" bestFit="1" customWidth="1"/>
    <col min="6" max="6" width="26.140625" bestFit="1" customWidth="1"/>
    <col min="7" max="7" width="9.42578125" bestFit="1" customWidth="1"/>
    <col min="8" max="8" width="33" bestFit="1" customWidth="1"/>
    <col min="9" max="9" width="16.85546875" bestFit="1" customWidth="1"/>
    <col min="10" max="10" width="35.5703125" bestFit="1" customWidth="1"/>
    <col min="11" max="11" width="26.85546875" bestFit="1" customWidth="1"/>
    <col min="12" max="12" width="37.5703125" bestFit="1" customWidth="1"/>
    <col min="13" max="13" width="26.7109375" bestFit="1" customWidth="1"/>
    <col min="14" max="14" width="9.5703125" bestFit="1" customWidth="1"/>
  </cols>
  <sheetData>
    <row r="1" spans="1:14" s="499" customFormat="1" ht="23.25" x14ac:dyDescent="0.35">
      <c r="I1" s="542" t="s">
        <v>325</v>
      </c>
      <c r="J1" s="541" t="s">
        <v>465</v>
      </c>
    </row>
    <row r="2" spans="1:14" s="499" customFormat="1" x14ac:dyDescent="0.25">
      <c r="C2" s="1286" t="s">
        <v>292</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291"/>
      <c r="H7" s="1294"/>
      <c r="I7" s="1294"/>
      <c r="J7" s="1287"/>
      <c r="K7" s="1287"/>
      <c r="L7" s="1287"/>
      <c r="M7" s="1287"/>
      <c r="N7" s="1313"/>
    </row>
    <row r="8" spans="1:14" x14ac:dyDescent="0.25">
      <c r="A8" s="1298"/>
      <c r="B8" s="1298"/>
      <c r="C8" s="1301"/>
      <c r="D8" s="1304"/>
      <c r="E8" s="1307"/>
      <c r="F8" s="1310"/>
      <c r="G8" s="1291"/>
      <c r="H8" s="1294"/>
      <c r="I8" s="1294"/>
      <c r="J8" s="1287" t="s">
        <v>302</v>
      </c>
      <c r="K8" s="1287"/>
      <c r="L8" s="1287" t="s">
        <v>303</v>
      </c>
      <c r="M8" s="1287"/>
      <c r="N8" s="1313"/>
    </row>
    <row r="9" spans="1:14" ht="15.75" thickBot="1" x14ac:dyDescent="0.3">
      <c r="A9" s="1299"/>
      <c r="B9" s="1299"/>
      <c r="C9" s="1302"/>
      <c r="D9" s="1305"/>
      <c r="E9" s="1308"/>
      <c r="F9" s="1311"/>
      <c r="G9" s="1292"/>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15.75" x14ac:dyDescent="0.3">
      <c r="A11" s="505">
        <v>1</v>
      </c>
      <c r="B11" s="505" t="s">
        <v>409</v>
      </c>
      <c r="C11" s="505" t="s">
        <v>410</v>
      </c>
      <c r="D11" s="506" t="s">
        <v>381</v>
      </c>
      <c r="E11" s="494">
        <v>78200</v>
      </c>
      <c r="F11" s="514">
        <v>12500</v>
      </c>
      <c r="G11" s="510" t="s">
        <v>295</v>
      </c>
      <c r="H11" s="493" t="s">
        <v>384</v>
      </c>
      <c r="I11" s="512"/>
      <c r="J11" s="504"/>
      <c r="K11" s="504"/>
      <c r="L11" s="504"/>
      <c r="M11" s="504"/>
      <c r="N11" s="501"/>
    </row>
    <row r="12" spans="1:14" s="499" customFormat="1" ht="15.75" x14ac:dyDescent="0.3">
      <c r="A12" s="536"/>
      <c r="B12" s="526"/>
      <c r="C12" s="584"/>
      <c r="D12" s="585"/>
      <c r="E12" s="526"/>
      <c r="F12" s="586"/>
      <c r="G12" s="587"/>
      <c r="H12" s="588"/>
      <c r="I12" s="589"/>
      <c r="J12" s="512"/>
      <c r="K12" s="512"/>
      <c r="L12" s="512"/>
      <c r="M12" s="512"/>
      <c r="N12" s="512"/>
    </row>
    <row r="13" spans="1:14" x14ac:dyDescent="0.25">
      <c r="F13" s="519">
        <f>SUM(F11:F12)</f>
        <v>12500</v>
      </c>
    </row>
    <row r="14" spans="1:14" x14ac:dyDescent="0.25">
      <c r="C14" s="336"/>
      <c r="D14" s="531"/>
      <c r="E14" s="532"/>
      <c r="F14" s="336"/>
      <c r="G14" s="336"/>
    </row>
  </sheetData>
  <mergeCells count="18">
    <mergeCell ref="C2:H2"/>
    <mergeCell ref="M6:M9"/>
    <mergeCell ref="N6:N9"/>
    <mergeCell ref="J8:J9"/>
    <mergeCell ref="L8:L9"/>
    <mergeCell ref="A10:N10"/>
    <mergeCell ref="G6:G9"/>
    <mergeCell ref="H6:H9"/>
    <mergeCell ref="I6:I9"/>
    <mergeCell ref="J6:J7"/>
    <mergeCell ref="K6:K9"/>
    <mergeCell ref="L6:L7"/>
    <mergeCell ref="A6:A9"/>
    <mergeCell ref="B6:B9"/>
    <mergeCell ref="C6:C9"/>
    <mergeCell ref="D6:D9"/>
    <mergeCell ref="E6:E9"/>
    <mergeCell ref="F6:F9"/>
  </mergeCells>
  <pageMargins left="0.7" right="0.7" top="0.75" bottom="0.75" header="0.3" footer="0.3"/>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90" zoomScaleSheetLayoutView="90" workbookViewId="0">
      <selection activeCell="B6" sqref="B6"/>
    </sheetView>
  </sheetViews>
  <sheetFormatPr defaultRowHeight="15" x14ac:dyDescent="0.25"/>
  <cols>
    <col min="1" max="1" width="13.85546875" style="250" customWidth="1"/>
    <col min="2" max="2" width="28.7109375" style="250" customWidth="1"/>
    <col min="3" max="3" width="14.28515625" style="250" bestFit="1" customWidth="1"/>
    <col min="4" max="4" width="9.5703125" style="250" bestFit="1" customWidth="1"/>
    <col min="5" max="5" width="9.140625" style="250"/>
    <col min="6" max="6" width="16.140625" style="250" bestFit="1" customWidth="1"/>
    <col min="7" max="7" width="3.28515625" style="250" customWidth="1"/>
    <col min="8" max="16384" width="9.140625" style="250"/>
  </cols>
  <sheetData>
    <row r="1" spans="1:11" ht="15.75" thickBot="1" x14ac:dyDescent="0.3">
      <c r="A1" s="343"/>
      <c r="B1" s="344"/>
      <c r="C1" s="345"/>
      <c r="D1" s="284"/>
      <c r="E1" s="346"/>
      <c r="F1" s="347"/>
      <c r="G1" s="282"/>
    </row>
    <row r="2" spans="1:11" ht="20.25" x14ac:dyDescent="0.3">
      <c r="A2" s="275"/>
      <c r="B2" s="276"/>
      <c r="C2" s="294"/>
      <c r="D2" s="294"/>
      <c r="E2" s="278" t="s">
        <v>325</v>
      </c>
      <c r="F2" s="692" t="s">
        <v>488</v>
      </c>
      <c r="G2" s="615"/>
      <c r="H2" s="607"/>
      <c r="I2" s="607"/>
      <c r="J2" s="607"/>
    </row>
    <row r="3" spans="1:11" x14ac:dyDescent="0.25">
      <c r="A3" s="279"/>
      <c r="B3" s="280"/>
      <c r="C3" s="282"/>
      <c r="D3" s="282"/>
      <c r="E3" s="281" t="s">
        <v>326</v>
      </c>
      <c r="F3" s="693" t="s">
        <v>452</v>
      </c>
      <c r="G3" s="615"/>
      <c r="H3" s="607"/>
      <c r="I3" s="607"/>
      <c r="J3" s="607"/>
    </row>
    <row r="4" spans="1:11" x14ac:dyDescent="0.25">
      <c r="A4" s="279"/>
      <c r="B4" s="280"/>
      <c r="C4" s="282"/>
      <c r="D4" s="282"/>
      <c r="E4" s="281" t="s">
        <v>327</v>
      </c>
      <c r="F4" s="947" t="s">
        <v>1043</v>
      </c>
      <c r="G4" s="615"/>
      <c r="H4" s="607"/>
      <c r="I4" s="607"/>
      <c r="J4" s="607"/>
    </row>
    <row r="5" spans="1:11" x14ac:dyDescent="0.25">
      <c r="A5" s="279"/>
      <c r="B5" s="280"/>
      <c r="C5" s="282"/>
      <c r="D5" s="282"/>
      <c r="E5" s="281" t="s">
        <v>328</v>
      </c>
      <c r="F5" s="488"/>
      <c r="G5" s="615"/>
      <c r="H5" s="607"/>
      <c r="I5" s="607"/>
      <c r="J5" s="607"/>
      <c r="K5" s="607"/>
    </row>
    <row r="6" spans="1:11" x14ac:dyDescent="0.25">
      <c r="A6" s="279"/>
      <c r="B6" s="280"/>
      <c r="C6" s="282"/>
      <c r="D6" s="282"/>
      <c r="E6" s="281" t="s">
        <v>327</v>
      </c>
      <c r="F6" s="490"/>
      <c r="G6" s="605"/>
      <c r="H6" s="605"/>
      <c r="I6" s="620"/>
      <c r="J6" s="620"/>
      <c r="K6" s="607"/>
    </row>
    <row r="7" spans="1:11" x14ac:dyDescent="0.25">
      <c r="A7" s="279" t="s">
        <v>462</v>
      </c>
      <c r="B7" s="282" t="s">
        <v>393</v>
      </c>
      <c r="C7" s="282"/>
      <c r="D7" s="282"/>
      <c r="E7" s="281"/>
      <c r="F7" s="287"/>
      <c r="G7" s="489"/>
      <c r="H7" s="355"/>
    </row>
    <row r="8" spans="1:11" x14ac:dyDescent="0.25">
      <c r="A8" s="279" t="s">
        <v>329</v>
      </c>
      <c r="B8" s="286" t="s">
        <v>490</v>
      </c>
      <c r="C8" s="282"/>
      <c r="D8" s="282"/>
      <c r="E8" s="281"/>
      <c r="F8" s="287"/>
      <c r="G8" s="283"/>
      <c r="H8" s="355"/>
    </row>
    <row r="9" spans="1:11" x14ac:dyDescent="0.25">
      <c r="A9" s="279" t="s">
        <v>330</v>
      </c>
      <c r="B9" s="282" t="s">
        <v>337</v>
      </c>
      <c r="C9" s="282"/>
      <c r="D9" s="282"/>
      <c r="E9" s="282"/>
      <c r="F9" s="288"/>
      <c r="G9" s="282"/>
      <c r="H9" s="355"/>
    </row>
    <row r="10" spans="1:11" ht="15.75" thickBot="1" x14ac:dyDescent="0.3">
      <c r="A10" s="289"/>
      <c r="B10" s="290"/>
      <c r="C10" s="290"/>
      <c r="D10" s="290"/>
      <c r="E10" s="290"/>
      <c r="F10" s="291"/>
      <c r="G10" s="282"/>
      <c r="H10" s="355"/>
    </row>
    <row r="11" spans="1:11" x14ac:dyDescent="0.25">
      <c r="A11" s="343"/>
      <c r="B11" s="351"/>
      <c r="C11" s="343"/>
      <c r="D11" s="352"/>
      <c r="E11" s="353"/>
      <c r="F11" s="354"/>
      <c r="G11" s="282"/>
    </row>
    <row r="12" spans="1:11" x14ac:dyDescent="0.25">
      <c r="A12" s="273" t="s">
        <v>338</v>
      </c>
    </row>
    <row r="13" spans="1:11" x14ac:dyDescent="0.25">
      <c r="A13" s="271"/>
    </row>
    <row r="14" spans="1:11" x14ac:dyDescent="0.25">
      <c r="A14" s="645" t="s">
        <v>475</v>
      </c>
    </row>
    <row r="15" spans="1:11" x14ac:dyDescent="0.25">
      <c r="A15" s="645" t="s">
        <v>476</v>
      </c>
    </row>
    <row r="16" spans="1:11" x14ac:dyDescent="0.25">
      <c r="A16" s="645" t="s">
        <v>477</v>
      </c>
    </row>
    <row r="17" spans="1:1" x14ac:dyDescent="0.25">
      <c r="A17" s="645" t="s">
        <v>478</v>
      </c>
    </row>
    <row r="18" spans="1:1" x14ac:dyDescent="0.25">
      <c r="A18" s="645" t="s">
        <v>479</v>
      </c>
    </row>
    <row r="19" spans="1:1" x14ac:dyDescent="0.25">
      <c r="A19" s="595" t="s">
        <v>480</v>
      </c>
    </row>
    <row r="20" spans="1:1" x14ac:dyDescent="0.25">
      <c r="A20" s="645" t="s">
        <v>481</v>
      </c>
    </row>
    <row r="21" spans="1:1" x14ac:dyDescent="0.25">
      <c r="A21" s="645" t="s">
        <v>482</v>
      </c>
    </row>
    <row r="22" spans="1:1" x14ac:dyDescent="0.25">
      <c r="A22" s="595" t="s">
        <v>483</v>
      </c>
    </row>
    <row r="23" spans="1:1" x14ac:dyDescent="0.25">
      <c r="A23" s="645" t="s">
        <v>484</v>
      </c>
    </row>
    <row r="24" spans="1:1" x14ac:dyDescent="0.25">
      <c r="A24" s="645" t="s">
        <v>485</v>
      </c>
    </row>
    <row r="25" spans="1:1" x14ac:dyDescent="0.25">
      <c r="A25" s="645" t="s">
        <v>486</v>
      </c>
    </row>
    <row r="26" spans="1:1" x14ac:dyDescent="0.25">
      <c r="A26" s="272"/>
    </row>
    <row r="27" spans="1:1" x14ac:dyDescent="0.25">
      <c r="A27" s="272"/>
    </row>
    <row r="28" spans="1:1" x14ac:dyDescent="0.25">
      <c r="A28" s="271"/>
    </row>
  </sheetData>
  <pageMargins left="0.7" right="0.7" top="0.75" bottom="0.75" header="0.3" footer="0.3"/>
  <pageSetup paperSize="9" scale="6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0"/>
  <sheetViews>
    <sheetView view="pageBreakPreview" zoomScale="60" workbookViewId="0">
      <selection activeCell="R44" activeCellId="1" sqref="A2:H2 R44"/>
    </sheetView>
  </sheetViews>
  <sheetFormatPr defaultRowHeight="15" x14ac:dyDescent="0.25"/>
  <cols>
    <col min="1" max="1" width="3.42578125" bestFit="1" customWidth="1"/>
    <col min="2" max="2" width="4.85546875" bestFit="1" customWidth="1"/>
    <col min="3" max="3" width="61.42578125" bestFit="1" customWidth="1"/>
    <col min="4" max="4" width="13.42578125" bestFit="1" customWidth="1"/>
    <col min="5" max="5" width="33.42578125" bestFit="1" customWidth="1"/>
    <col min="6" max="6" width="26.140625" bestFit="1" customWidth="1"/>
    <col min="7" max="7" width="9.42578125" bestFit="1" customWidth="1"/>
    <col min="8" max="8" width="24.42578125" bestFit="1" customWidth="1"/>
    <col min="9" max="9" width="16.85546875" bestFit="1" customWidth="1"/>
    <col min="10" max="10" width="35.5703125" bestFit="1" customWidth="1"/>
    <col min="11" max="11" width="21.42578125" customWidth="1"/>
    <col min="12" max="12" width="27.140625" customWidth="1"/>
    <col min="13" max="13" width="17.140625" customWidth="1"/>
    <col min="14" max="14" width="9.5703125" bestFit="1" customWidth="1"/>
  </cols>
  <sheetData>
    <row r="1" spans="1:14" s="499" customFormat="1" ht="23.25" x14ac:dyDescent="0.35">
      <c r="I1" s="542" t="s">
        <v>325</v>
      </c>
      <c r="J1" s="541" t="s">
        <v>465</v>
      </c>
    </row>
    <row r="2" spans="1:14" s="499" customFormat="1" x14ac:dyDescent="0.25">
      <c r="C2" s="1286" t="s">
        <v>293</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291"/>
      <c r="H7" s="1294"/>
      <c r="I7" s="1294"/>
      <c r="J7" s="1287"/>
      <c r="K7" s="1287"/>
      <c r="L7" s="1287"/>
      <c r="M7" s="1287"/>
      <c r="N7" s="1313"/>
    </row>
    <row r="8" spans="1:14" x14ac:dyDescent="0.25">
      <c r="A8" s="1298"/>
      <c r="B8" s="1298"/>
      <c r="C8" s="1301"/>
      <c r="D8" s="1304"/>
      <c r="E8" s="1307"/>
      <c r="F8" s="1310"/>
      <c r="G8" s="1291"/>
      <c r="H8" s="1294"/>
      <c r="I8" s="1294"/>
      <c r="J8" s="1287" t="s">
        <v>302</v>
      </c>
      <c r="K8" s="1287"/>
      <c r="L8" s="1287" t="s">
        <v>303</v>
      </c>
      <c r="M8" s="1287"/>
      <c r="N8" s="1313"/>
    </row>
    <row r="9" spans="1:14" ht="15.75" thickBot="1" x14ac:dyDescent="0.3">
      <c r="A9" s="1299"/>
      <c r="B9" s="1299"/>
      <c r="C9" s="1302"/>
      <c r="D9" s="1305"/>
      <c r="E9" s="1308"/>
      <c r="F9" s="1311"/>
      <c r="G9" s="1292"/>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15.75" x14ac:dyDescent="0.3">
      <c r="A11" s="505"/>
      <c r="B11" s="505"/>
      <c r="C11" s="505"/>
      <c r="D11" s="506"/>
      <c r="E11" s="494"/>
      <c r="F11" s="514"/>
      <c r="G11" s="510" t="s">
        <v>379</v>
      </c>
      <c r="H11" s="493" t="s">
        <v>379</v>
      </c>
      <c r="I11" s="512"/>
      <c r="J11" s="504"/>
      <c r="K11" s="504"/>
      <c r="L11" s="504"/>
      <c r="M11" s="504"/>
      <c r="N11" s="501"/>
    </row>
    <row r="20" spans="7:9" x14ac:dyDescent="0.25">
      <c r="G20" s="521"/>
      <c r="H20" s="492"/>
      <c r="I20" s="355"/>
    </row>
  </sheetData>
  <mergeCells count="18">
    <mergeCell ref="C2:H2"/>
    <mergeCell ref="M6:M9"/>
    <mergeCell ref="N6:N9"/>
    <mergeCell ref="J8:J9"/>
    <mergeCell ref="L8:L9"/>
    <mergeCell ref="A10:N10"/>
    <mergeCell ref="G6:G9"/>
    <mergeCell ref="H6:H9"/>
    <mergeCell ref="I6:I9"/>
    <mergeCell ref="J6:J7"/>
    <mergeCell ref="K6:K9"/>
    <mergeCell ref="L6:L7"/>
    <mergeCell ref="A6:A9"/>
    <mergeCell ref="B6:B9"/>
    <mergeCell ref="C6:C9"/>
    <mergeCell ref="D6:D9"/>
    <mergeCell ref="E6:E9"/>
    <mergeCell ref="F6:F9"/>
  </mergeCells>
  <pageMargins left="0.7" right="0.7" top="0.75" bottom="0.75" header="0.3" footer="0.3"/>
  <pageSetup scale="2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1"/>
  <sheetViews>
    <sheetView view="pageBreakPreview" zoomScale="60" workbookViewId="0">
      <selection activeCell="R44" activeCellId="1" sqref="A2:H2 R44"/>
    </sheetView>
  </sheetViews>
  <sheetFormatPr defaultRowHeight="15" x14ac:dyDescent="0.25"/>
  <cols>
    <col min="1" max="1" width="3.42578125" bestFit="1" customWidth="1"/>
    <col min="2" max="2" width="4.85546875" bestFit="1" customWidth="1"/>
    <col min="3" max="3" width="61.42578125" bestFit="1" customWidth="1"/>
    <col min="4" max="4" width="13.42578125" bestFit="1" customWidth="1"/>
    <col min="5" max="5" width="33.42578125" bestFit="1" customWidth="1"/>
    <col min="6" max="6" width="26.140625" bestFit="1" customWidth="1"/>
    <col min="7" max="7" width="9.42578125" bestFit="1" customWidth="1"/>
    <col min="8" max="8" width="24.42578125" bestFit="1" customWidth="1"/>
    <col min="9" max="9" width="16.85546875" bestFit="1" customWidth="1"/>
    <col min="10" max="10" width="35.5703125" bestFit="1" customWidth="1"/>
    <col min="11" max="11" width="10.42578125" customWidth="1"/>
    <col min="12" max="12" width="20.140625" customWidth="1"/>
    <col min="13" max="13" width="15.140625" customWidth="1"/>
    <col min="14" max="14" width="9.5703125" bestFit="1" customWidth="1"/>
  </cols>
  <sheetData>
    <row r="1" spans="1:14" s="499" customFormat="1" ht="23.25" x14ac:dyDescent="0.35">
      <c r="I1" s="542" t="s">
        <v>325</v>
      </c>
      <c r="J1" s="541" t="s">
        <v>465</v>
      </c>
    </row>
    <row r="2" spans="1:14" s="499" customFormat="1" x14ac:dyDescent="0.25">
      <c r="C2" s="1286" t="s">
        <v>459</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291"/>
      <c r="H7" s="1294"/>
      <c r="I7" s="1294"/>
      <c r="J7" s="1287"/>
      <c r="K7" s="1287"/>
      <c r="L7" s="1287"/>
      <c r="M7" s="1287"/>
      <c r="N7" s="1313"/>
    </row>
    <row r="8" spans="1:14" x14ac:dyDescent="0.25">
      <c r="A8" s="1298"/>
      <c r="B8" s="1298"/>
      <c r="C8" s="1301"/>
      <c r="D8" s="1304"/>
      <c r="E8" s="1307"/>
      <c r="F8" s="1310"/>
      <c r="G8" s="1291"/>
      <c r="H8" s="1294"/>
      <c r="I8" s="1294"/>
      <c r="J8" s="1287" t="s">
        <v>302</v>
      </c>
      <c r="K8" s="1287"/>
      <c r="L8" s="1287" t="s">
        <v>303</v>
      </c>
      <c r="M8" s="1287"/>
      <c r="N8" s="1313"/>
    </row>
    <row r="9" spans="1:14" ht="15.75" thickBot="1" x14ac:dyDescent="0.3">
      <c r="A9" s="1299"/>
      <c r="B9" s="1299"/>
      <c r="C9" s="1302"/>
      <c r="D9" s="1305"/>
      <c r="E9" s="1308"/>
      <c r="F9" s="1311"/>
      <c r="G9" s="1292"/>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15.75" x14ac:dyDescent="0.3">
      <c r="A11" s="505"/>
      <c r="B11" s="505"/>
      <c r="C11" s="505"/>
      <c r="D11" s="506"/>
      <c r="E11" s="494"/>
      <c r="F11" s="514"/>
      <c r="G11" s="510"/>
      <c r="H11" s="493"/>
      <c r="I11" s="512"/>
      <c r="J11" s="504"/>
      <c r="K11" s="504"/>
      <c r="L11" s="504"/>
      <c r="M11" s="504"/>
      <c r="N11" s="501"/>
    </row>
  </sheetData>
  <mergeCells count="18">
    <mergeCell ref="C2:H2"/>
    <mergeCell ref="M6:M9"/>
    <mergeCell ref="N6:N9"/>
    <mergeCell ref="J8:J9"/>
    <mergeCell ref="L8:L9"/>
    <mergeCell ref="A10:N10"/>
    <mergeCell ref="G6:G9"/>
    <mergeCell ref="H6:H9"/>
    <mergeCell ref="I6:I9"/>
    <mergeCell ref="J6:J7"/>
    <mergeCell ref="K6:K9"/>
    <mergeCell ref="L6:L7"/>
    <mergeCell ref="A6:A9"/>
    <mergeCell ref="B6:B9"/>
    <mergeCell ref="C6:C9"/>
    <mergeCell ref="D6:D9"/>
    <mergeCell ref="E6:E9"/>
    <mergeCell ref="F6:F9"/>
  </mergeCells>
  <pageMargins left="0.7" right="0.7" top="0.75" bottom="0.75" header="0.3" footer="0.3"/>
  <pageSetup scale="2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1"/>
  <sheetViews>
    <sheetView view="pageBreakPreview" zoomScale="60" workbookViewId="0">
      <selection activeCell="R44" activeCellId="1" sqref="A2:H2 R44"/>
    </sheetView>
  </sheetViews>
  <sheetFormatPr defaultRowHeight="15" x14ac:dyDescent="0.25"/>
  <cols>
    <col min="1" max="1" width="3.42578125" bestFit="1" customWidth="1"/>
    <col min="2" max="2" width="12.85546875" customWidth="1"/>
    <col min="3" max="3" width="61.42578125" bestFit="1" customWidth="1"/>
    <col min="4" max="4" width="13.42578125" bestFit="1" customWidth="1"/>
    <col min="5" max="5" width="33.42578125" bestFit="1" customWidth="1"/>
    <col min="6" max="6" width="26.140625" bestFit="1" customWidth="1"/>
    <col min="7" max="7" width="9.42578125" bestFit="1" customWidth="1"/>
    <col min="8" max="8" width="24.42578125" bestFit="1" customWidth="1"/>
    <col min="9" max="9" width="16.85546875" bestFit="1" customWidth="1"/>
    <col min="10" max="10" width="35.5703125" bestFit="1" customWidth="1"/>
    <col min="11" max="11" width="26.85546875" bestFit="1" customWidth="1"/>
    <col min="12" max="12" width="37.5703125" bestFit="1" customWidth="1"/>
    <col min="13" max="13" width="26.7109375" bestFit="1" customWidth="1"/>
    <col min="14" max="14" width="9.5703125" bestFit="1" customWidth="1"/>
  </cols>
  <sheetData>
    <row r="1" spans="1:14" s="499" customFormat="1" ht="23.25" x14ac:dyDescent="0.35">
      <c r="I1" s="542" t="s">
        <v>325</v>
      </c>
      <c r="J1" s="541" t="s">
        <v>465</v>
      </c>
    </row>
    <row r="2" spans="1:14" s="499" customFormat="1" x14ac:dyDescent="0.25">
      <c r="C2" s="1286" t="s">
        <v>460</v>
      </c>
      <c r="D2" s="1286"/>
      <c r="E2" s="1286"/>
      <c r="F2" s="1286"/>
      <c r="G2" s="1286"/>
      <c r="H2" s="1286"/>
    </row>
    <row r="3" spans="1:14" s="499" customFormat="1" x14ac:dyDescent="0.25"/>
    <row r="4" spans="1:14" s="499" customFormat="1" x14ac:dyDescent="0.25"/>
    <row r="5" spans="1:14" s="499" customFormat="1" ht="15.75" thickBot="1" x14ac:dyDescent="0.3"/>
    <row r="6" spans="1:14" x14ac:dyDescent="0.25">
      <c r="A6" s="1297" t="s">
        <v>295</v>
      </c>
      <c r="B6" s="1297" t="s">
        <v>7</v>
      </c>
      <c r="C6" s="1300" t="s">
        <v>296</v>
      </c>
      <c r="D6" s="1303" t="s">
        <v>297</v>
      </c>
      <c r="E6" s="1306" t="s">
        <v>298</v>
      </c>
      <c r="F6" s="1309" t="s">
        <v>2</v>
      </c>
      <c r="G6" s="1290" t="s">
        <v>380</v>
      </c>
      <c r="H6" s="1293" t="s">
        <v>342</v>
      </c>
      <c r="I6" s="1293" t="s">
        <v>299</v>
      </c>
      <c r="J6" s="1296" t="s">
        <v>300</v>
      </c>
      <c r="K6" s="1296" t="s">
        <v>3</v>
      </c>
      <c r="L6" s="1296" t="s">
        <v>301</v>
      </c>
      <c r="M6" s="1296" t="s">
        <v>4</v>
      </c>
      <c r="N6" s="1312" t="s">
        <v>343</v>
      </c>
    </row>
    <row r="7" spans="1:14" x14ac:dyDescent="0.25">
      <c r="A7" s="1298"/>
      <c r="B7" s="1298"/>
      <c r="C7" s="1301"/>
      <c r="D7" s="1304"/>
      <c r="E7" s="1307"/>
      <c r="F7" s="1310"/>
      <c r="G7" s="1291"/>
      <c r="H7" s="1294"/>
      <c r="I7" s="1294"/>
      <c r="J7" s="1287"/>
      <c r="K7" s="1287"/>
      <c r="L7" s="1287"/>
      <c r="M7" s="1287"/>
      <c r="N7" s="1313"/>
    </row>
    <row r="8" spans="1:14" x14ac:dyDescent="0.25">
      <c r="A8" s="1298"/>
      <c r="B8" s="1298"/>
      <c r="C8" s="1301"/>
      <c r="D8" s="1304"/>
      <c r="E8" s="1307"/>
      <c r="F8" s="1310"/>
      <c r="G8" s="1291"/>
      <c r="H8" s="1294"/>
      <c r="I8" s="1294"/>
      <c r="J8" s="1287" t="s">
        <v>302</v>
      </c>
      <c r="K8" s="1287"/>
      <c r="L8" s="1287" t="s">
        <v>303</v>
      </c>
      <c r="M8" s="1287"/>
      <c r="N8" s="1313"/>
    </row>
    <row r="9" spans="1:14" ht="15.75" thickBot="1" x14ac:dyDescent="0.3">
      <c r="A9" s="1299"/>
      <c r="B9" s="1299"/>
      <c r="C9" s="1302"/>
      <c r="D9" s="1305"/>
      <c r="E9" s="1308"/>
      <c r="F9" s="1311"/>
      <c r="G9" s="1292"/>
      <c r="H9" s="1295"/>
      <c r="I9" s="1295"/>
      <c r="J9" s="1288"/>
      <c r="K9" s="1288"/>
      <c r="L9" s="1288"/>
      <c r="M9" s="1288"/>
      <c r="N9" s="1314"/>
    </row>
    <row r="10" spans="1:14" ht="15.75" x14ac:dyDescent="0.25">
      <c r="A10" s="1289" t="s">
        <v>381</v>
      </c>
      <c r="B10" s="1289"/>
      <c r="C10" s="1289"/>
      <c r="D10" s="1289"/>
      <c r="E10" s="1289"/>
      <c r="F10" s="1289"/>
      <c r="G10" s="1289"/>
      <c r="H10" s="1289"/>
      <c r="I10" s="1289"/>
      <c r="J10" s="1289"/>
      <c r="K10" s="1289"/>
      <c r="L10" s="1289"/>
      <c r="M10" s="1289"/>
      <c r="N10" s="1289"/>
    </row>
    <row r="11" spans="1:14" ht="15.75" x14ac:dyDescent="0.3">
      <c r="A11" s="505">
        <v>1</v>
      </c>
      <c r="B11" s="505" t="s">
        <v>450</v>
      </c>
      <c r="C11" s="505"/>
      <c r="D11" s="506" t="s">
        <v>381</v>
      </c>
      <c r="E11" s="494"/>
      <c r="F11" s="514"/>
      <c r="G11" s="510"/>
      <c r="H11" s="493"/>
      <c r="I11" s="512"/>
      <c r="J11" s="504"/>
      <c r="K11" s="504"/>
      <c r="L11" s="504"/>
      <c r="M11" s="504"/>
      <c r="N11" s="501"/>
    </row>
  </sheetData>
  <mergeCells count="18">
    <mergeCell ref="C2:H2"/>
    <mergeCell ref="M6:M9"/>
    <mergeCell ref="N6:N9"/>
    <mergeCell ref="J8:J9"/>
    <mergeCell ref="L8:L9"/>
    <mergeCell ref="A10:N10"/>
    <mergeCell ref="G6:G9"/>
    <mergeCell ref="H6:H9"/>
    <mergeCell ref="I6:I9"/>
    <mergeCell ref="J6:J7"/>
    <mergeCell ref="K6:K9"/>
    <mergeCell ref="L6:L7"/>
    <mergeCell ref="A6:A9"/>
    <mergeCell ref="B6:B9"/>
    <mergeCell ref="C6:C9"/>
    <mergeCell ref="D6:D9"/>
    <mergeCell ref="E6:E9"/>
    <mergeCell ref="F6:F9"/>
  </mergeCells>
  <pageMargins left="0.7" right="0.7" top="0.75" bottom="0.75" header="0.3" footer="0.3"/>
  <pageSetup scale="2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60" workbookViewId="0">
      <selection activeCell="R44" activeCellId="1" sqref="A2:H2 R44"/>
    </sheetView>
  </sheetViews>
  <sheetFormatPr defaultRowHeight="17.25" x14ac:dyDescent="0.3"/>
  <cols>
    <col min="1" max="1" width="5.140625" style="495" customWidth="1"/>
    <col min="2" max="2" width="6.42578125" style="495" customWidth="1"/>
    <col min="3" max="3" width="37.85546875" style="359" customWidth="1"/>
    <col min="4" max="4" width="18.42578125" style="360" bestFit="1" customWidth="1"/>
    <col min="5" max="5" width="28.42578125" style="361" customWidth="1"/>
    <col min="6" max="6" width="20.5703125" style="362" customWidth="1"/>
    <col min="7" max="7" width="32.7109375" style="363" bestFit="1" customWidth="1"/>
    <col min="8" max="8" width="40.140625" style="496" customWidth="1"/>
    <col min="9" max="9" width="34.42578125" style="496" hidden="1" customWidth="1"/>
    <col min="10" max="10" width="15.7109375" style="497" hidden="1" customWidth="1"/>
    <col min="11" max="11" width="12.85546875" style="364" hidden="1" customWidth="1"/>
    <col min="12" max="12" width="11.140625" style="364" hidden="1" customWidth="1"/>
    <col min="13" max="13" width="14.42578125" style="364" hidden="1" customWidth="1"/>
    <col min="14" max="14" width="21.85546875" style="498" customWidth="1"/>
    <col min="15" max="15" width="5.5703125" style="364" customWidth="1"/>
    <col min="16" max="16" width="4.28515625" style="364" customWidth="1"/>
    <col min="17" max="17" width="6.28515625" style="364" customWidth="1"/>
    <col min="18" max="18" width="8" style="364" customWidth="1"/>
    <col min="19" max="19" width="7.85546875" style="364" customWidth="1"/>
    <col min="20" max="20" width="31" style="364" customWidth="1"/>
    <col min="21" max="16384" width="9.140625" style="364"/>
  </cols>
  <sheetData>
    <row r="1" spans="1:20" ht="30" x14ac:dyDescent="0.4">
      <c r="B1" s="365" t="s">
        <v>5</v>
      </c>
      <c r="H1" s="278" t="s">
        <v>325</v>
      </c>
      <c r="N1" s="385" t="s">
        <v>365</v>
      </c>
    </row>
    <row r="2" spans="1:20" ht="15.75" customHeight="1" x14ac:dyDescent="0.25">
      <c r="B2" s="365" t="s">
        <v>1</v>
      </c>
      <c r="C2" s="366"/>
      <c r="D2" s="496"/>
      <c r="H2" s="281" t="s">
        <v>326</v>
      </c>
      <c r="N2" s="539" t="s">
        <v>452</v>
      </c>
    </row>
    <row r="3" spans="1:20" ht="15.75" customHeight="1" x14ac:dyDescent="0.3">
      <c r="C3" s="366"/>
      <c r="D3" s="496"/>
      <c r="E3" s="367"/>
      <c r="F3" s="368"/>
      <c r="G3" s="369"/>
      <c r="H3" s="281" t="s">
        <v>327</v>
      </c>
      <c r="I3" s="370"/>
    </row>
    <row r="4" spans="1:20" ht="15.75" customHeight="1" x14ac:dyDescent="0.3">
      <c r="B4" s="371"/>
      <c r="C4" s="372"/>
      <c r="D4" s="373"/>
      <c r="E4" s="367"/>
      <c r="F4" s="368"/>
      <c r="G4" s="369"/>
      <c r="H4" s="281" t="s">
        <v>328</v>
      </c>
      <c r="I4" s="370"/>
    </row>
    <row r="5" spans="1:20" x14ac:dyDescent="0.3">
      <c r="A5" s="374"/>
      <c r="B5" s="549"/>
      <c r="C5" s="550"/>
      <c r="D5" s="551"/>
      <c r="E5" s="552"/>
      <c r="F5" s="553"/>
      <c r="G5" s="551"/>
      <c r="H5" s="554" t="s">
        <v>327</v>
      </c>
      <c r="I5" s="549"/>
      <c r="J5" s="555"/>
      <c r="K5" s="555"/>
      <c r="L5" s="556"/>
      <c r="M5" s="556"/>
      <c r="N5" s="557"/>
      <c r="O5" s="557"/>
      <c r="P5" s="557"/>
      <c r="Q5" s="557"/>
      <c r="R5" s="557"/>
      <c r="S5" s="557"/>
      <c r="T5" s="557"/>
    </row>
    <row r="6" spans="1:20" x14ac:dyDescent="0.3">
      <c r="A6" s="374"/>
      <c r="B6" s="549"/>
      <c r="C6" s="550"/>
      <c r="D6" s="551"/>
      <c r="E6" s="552"/>
      <c r="F6" s="553"/>
      <c r="G6" s="551"/>
      <c r="H6" s="554"/>
      <c r="I6" s="549"/>
      <c r="J6" s="555"/>
      <c r="K6" s="555"/>
      <c r="L6" s="556"/>
      <c r="M6" s="556"/>
      <c r="N6" s="557"/>
      <c r="O6" s="557"/>
      <c r="P6" s="557"/>
      <c r="Q6" s="557"/>
      <c r="R6" s="557"/>
      <c r="S6" s="557"/>
      <c r="T6" s="557"/>
    </row>
    <row r="7" spans="1:20" x14ac:dyDescent="0.3">
      <c r="A7" s="374"/>
      <c r="B7" s="549"/>
      <c r="C7" s="550"/>
      <c r="D7" s="551"/>
      <c r="E7" s="552"/>
      <c r="F7" s="553"/>
      <c r="G7" s="551"/>
      <c r="H7" s="554"/>
      <c r="I7" s="549"/>
      <c r="J7" s="555"/>
      <c r="K7" s="555"/>
      <c r="L7" s="556"/>
      <c r="M7" s="556"/>
      <c r="N7" s="557"/>
      <c r="O7" s="557"/>
      <c r="P7" s="557"/>
      <c r="Q7" s="557"/>
      <c r="R7" s="557"/>
      <c r="S7" s="557"/>
      <c r="T7" s="557"/>
    </row>
    <row r="8" spans="1:20" x14ac:dyDescent="0.2">
      <c r="A8" s="374"/>
      <c r="B8" s="1320"/>
      <c r="C8" s="1320"/>
      <c r="D8" s="1320"/>
      <c r="E8" s="1320"/>
      <c r="F8" s="1320"/>
      <c r="G8" s="1320"/>
      <c r="H8" s="1320"/>
      <c r="I8" s="1320"/>
      <c r="J8" s="1320"/>
      <c r="K8" s="1320"/>
      <c r="L8" s="1320"/>
      <c r="M8" s="1320"/>
      <c r="N8" s="1320"/>
      <c r="O8" s="1320"/>
      <c r="P8" s="1320"/>
      <c r="Q8" s="1320"/>
      <c r="R8" s="1320"/>
      <c r="S8" s="1320"/>
      <c r="T8" s="1320"/>
    </row>
    <row r="9" spans="1:20" x14ac:dyDescent="0.2">
      <c r="A9" s="374"/>
      <c r="B9" s="1321" t="s">
        <v>444</v>
      </c>
      <c r="C9" s="1322"/>
      <c r="D9" s="1322"/>
      <c r="E9" s="1322"/>
      <c r="F9" s="1322"/>
      <c r="G9" s="1322"/>
      <c r="H9" s="1322"/>
      <c r="I9" s="1322"/>
      <c r="J9" s="1322"/>
      <c r="K9" s="1322"/>
      <c r="L9" s="1322"/>
      <c r="M9" s="1322"/>
      <c r="N9" s="1322"/>
      <c r="O9" s="1322"/>
      <c r="P9" s="1322"/>
      <c r="Q9" s="1322"/>
      <c r="R9" s="1322"/>
      <c r="S9" s="1322"/>
      <c r="T9" s="1323"/>
    </row>
    <row r="10" spans="1:20" x14ac:dyDescent="0.2">
      <c r="A10" s="374"/>
      <c r="B10" s="1320"/>
      <c r="C10" s="1320"/>
      <c r="D10" s="1320"/>
      <c r="E10" s="1320"/>
      <c r="F10" s="1320"/>
      <c r="G10" s="1320"/>
      <c r="H10" s="1320"/>
      <c r="I10" s="1320"/>
      <c r="J10" s="1320"/>
      <c r="K10" s="1320"/>
      <c r="L10" s="1320"/>
      <c r="M10" s="1320"/>
      <c r="N10" s="1320"/>
      <c r="O10" s="1320"/>
      <c r="P10" s="1320"/>
      <c r="Q10" s="1320"/>
      <c r="R10" s="1320"/>
      <c r="S10" s="1320"/>
      <c r="T10" s="1320"/>
    </row>
    <row r="11" spans="1:20" x14ac:dyDescent="0.2">
      <c r="A11" s="374"/>
      <c r="B11" s="1319" t="s">
        <v>295</v>
      </c>
      <c r="C11" s="1324" t="s">
        <v>412</v>
      </c>
      <c r="D11" s="1319" t="s">
        <v>413</v>
      </c>
      <c r="E11" s="1319" t="s">
        <v>414</v>
      </c>
      <c r="F11" s="1319"/>
      <c r="G11" s="1319"/>
      <c r="H11" s="1319"/>
      <c r="I11" s="1319" t="s">
        <v>415</v>
      </c>
      <c r="J11" s="1319" t="s">
        <v>416</v>
      </c>
      <c r="K11" s="1319" t="s">
        <v>417</v>
      </c>
      <c r="L11" s="1319"/>
      <c r="M11" s="1319"/>
      <c r="N11" s="1319"/>
      <c r="O11" s="1319"/>
      <c r="P11" s="1319"/>
      <c r="Q11" s="1319"/>
      <c r="R11" s="1319"/>
      <c r="S11" s="1319"/>
      <c r="T11" s="1319"/>
    </row>
    <row r="12" spans="1:20" x14ac:dyDescent="0.2">
      <c r="A12" s="374"/>
      <c r="B12" s="1319"/>
      <c r="C12" s="1325"/>
      <c r="D12" s="1319"/>
      <c r="E12" s="1319" t="s">
        <v>418</v>
      </c>
      <c r="F12" s="1319" t="s">
        <v>419</v>
      </c>
      <c r="G12" s="1319" t="s">
        <v>420</v>
      </c>
      <c r="H12" s="1319" t="s">
        <v>421</v>
      </c>
      <c r="I12" s="1319"/>
      <c r="J12" s="1319"/>
      <c r="K12" s="558"/>
      <c r="L12" s="558"/>
      <c r="M12" s="558"/>
      <c r="N12" s="558"/>
      <c r="O12" s="558"/>
      <c r="P12" s="558"/>
      <c r="Q12" s="558"/>
      <c r="R12" s="558"/>
      <c r="S12" s="558"/>
      <c r="T12" s="558"/>
    </row>
    <row r="13" spans="1:20" x14ac:dyDescent="0.2">
      <c r="A13" s="374"/>
      <c r="B13" s="1319"/>
      <c r="C13" s="1326"/>
      <c r="D13" s="1319"/>
      <c r="E13" s="1319"/>
      <c r="F13" s="1319"/>
      <c r="G13" s="1319"/>
      <c r="H13" s="1319"/>
      <c r="I13" s="1319"/>
      <c r="J13" s="1319"/>
      <c r="K13" s="558" t="s">
        <v>422</v>
      </c>
      <c r="L13" s="558" t="s">
        <v>423</v>
      </c>
      <c r="M13" s="558" t="s">
        <v>424</v>
      </c>
      <c r="N13" s="558" t="s">
        <v>425</v>
      </c>
      <c r="O13" s="558" t="s">
        <v>426</v>
      </c>
      <c r="P13" s="558" t="s">
        <v>424</v>
      </c>
      <c r="Q13" s="558" t="s">
        <v>423</v>
      </c>
      <c r="R13" s="558" t="s">
        <v>442</v>
      </c>
      <c r="S13" s="558" t="s">
        <v>427</v>
      </c>
      <c r="T13" s="558" t="s">
        <v>428</v>
      </c>
    </row>
    <row r="14" spans="1:20" ht="28.5" x14ac:dyDescent="0.3">
      <c r="A14" s="374"/>
      <c r="B14" s="559">
        <v>1</v>
      </c>
      <c r="C14" s="511" t="s">
        <v>366</v>
      </c>
      <c r="D14" s="511" t="s">
        <v>366</v>
      </c>
      <c r="E14" s="505"/>
      <c r="F14" s="504"/>
      <c r="G14" s="478">
        <v>329389.98</v>
      </c>
      <c r="H14" s="560" t="s">
        <v>154</v>
      </c>
      <c r="I14" s="561"/>
      <c r="J14" s="561"/>
      <c r="K14" s="561"/>
      <c r="L14" s="561"/>
      <c r="M14" s="561"/>
      <c r="N14" s="561"/>
      <c r="O14" s="561"/>
      <c r="P14" s="561"/>
      <c r="Q14" s="561"/>
      <c r="R14" s="511" t="s">
        <v>443</v>
      </c>
      <c r="S14" s="561"/>
      <c r="T14" s="503" t="s">
        <v>384</v>
      </c>
    </row>
    <row r="15" spans="1:20" ht="28.5" x14ac:dyDescent="0.3">
      <c r="A15" s="374"/>
      <c r="B15" s="559">
        <v>2</v>
      </c>
      <c r="C15" s="511" t="s">
        <v>366</v>
      </c>
      <c r="D15" s="511" t="s">
        <v>366</v>
      </c>
      <c r="E15" s="505"/>
      <c r="F15" s="504"/>
      <c r="G15" s="543">
        <f>'Aug 2011 (Z 2.1.1.2)'!F52</f>
        <v>245910.34</v>
      </c>
      <c r="H15" s="560" t="s">
        <v>153</v>
      </c>
      <c r="I15" s="561"/>
      <c r="J15" s="561"/>
      <c r="K15" s="561"/>
      <c r="L15" s="561"/>
      <c r="M15" s="561"/>
      <c r="N15" s="561"/>
      <c r="O15" s="561"/>
      <c r="P15" s="561"/>
      <c r="Q15" s="561"/>
      <c r="R15" s="511" t="s">
        <v>443</v>
      </c>
      <c r="S15" s="561"/>
      <c r="T15" s="503" t="s">
        <v>384</v>
      </c>
    </row>
    <row r="16" spans="1:20" ht="28.5" x14ac:dyDescent="0.3">
      <c r="A16" s="374"/>
      <c r="B16" s="559">
        <v>3</v>
      </c>
      <c r="C16" s="511" t="s">
        <v>366</v>
      </c>
      <c r="D16" s="511" t="s">
        <v>366</v>
      </c>
      <c r="E16" s="505"/>
      <c r="F16" s="504"/>
      <c r="G16" s="543">
        <f>'Sept 2011 (Z 2.1.1.3)'!F73</f>
        <v>283164.76</v>
      </c>
      <c r="H16" s="560" t="s">
        <v>152</v>
      </c>
      <c r="I16" s="561"/>
      <c r="J16" s="561"/>
      <c r="K16" s="561"/>
      <c r="L16" s="561"/>
      <c r="M16" s="561"/>
      <c r="N16" s="561"/>
      <c r="O16" s="561"/>
      <c r="P16" s="561"/>
      <c r="Q16" s="561"/>
      <c r="R16" s="511" t="s">
        <v>443</v>
      </c>
      <c r="S16" s="561"/>
      <c r="T16" s="503" t="s">
        <v>384</v>
      </c>
    </row>
    <row r="17" spans="1:20" ht="28.5" x14ac:dyDescent="0.3">
      <c r="A17" s="374"/>
      <c r="B17" s="559">
        <v>4</v>
      </c>
      <c r="C17" s="511" t="s">
        <v>366</v>
      </c>
      <c r="D17" s="511" t="s">
        <v>366</v>
      </c>
      <c r="E17" s="505"/>
      <c r="F17" s="504"/>
      <c r="G17" s="543">
        <f>'Oct 2011 (Z 2.1.1.4)'!F64</f>
        <v>201303.16</v>
      </c>
      <c r="H17" s="560" t="s">
        <v>151</v>
      </c>
      <c r="I17" s="561"/>
      <c r="J17" s="561"/>
      <c r="K17" s="561"/>
      <c r="L17" s="561"/>
      <c r="M17" s="561"/>
      <c r="N17" s="561"/>
      <c r="O17" s="561"/>
      <c r="P17" s="561"/>
      <c r="Q17" s="561"/>
      <c r="R17" s="511" t="s">
        <v>443</v>
      </c>
      <c r="S17" s="561"/>
      <c r="T17" s="503" t="s">
        <v>384</v>
      </c>
    </row>
    <row r="18" spans="1:20" ht="28.5" x14ac:dyDescent="0.3">
      <c r="A18" s="374"/>
      <c r="B18" s="559">
        <v>5</v>
      </c>
      <c r="C18" s="511" t="s">
        <v>366</v>
      </c>
      <c r="D18" s="511" t="s">
        <v>366</v>
      </c>
      <c r="E18" s="505"/>
      <c r="F18" s="504"/>
      <c r="G18" s="543">
        <f>'Nov 2011 (Z 2.1.1.5)'!F90</f>
        <v>541560.56000000006</v>
      </c>
      <c r="H18" s="560" t="s">
        <v>155</v>
      </c>
      <c r="I18" s="561"/>
      <c r="J18" s="561"/>
      <c r="K18" s="561"/>
      <c r="L18" s="561"/>
      <c r="M18" s="561"/>
      <c r="N18" s="561"/>
      <c r="O18" s="561"/>
      <c r="P18" s="561"/>
      <c r="Q18" s="561"/>
      <c r="R18" s="511" t="s">
        <v>443</v>
      </c>
      <c r="S18" s="561"/>
      <c r="T18" s="503" t="s">
        <v>384</v>
      </c>
    </row>
    <row r="19" spans="1:20" ht="28.5" x14ac:dyDescent="0.3">
      <c r="A19" s="374"/>
      <c r="B19" s="559">
        <v>6</v>
      </c>
      <c r="C19" s="511" t="s">
        <v>366</v>
      </c>
      <c r="D19" s="511" t="s">
        <v>366</v>
      </c>
      <c r="E19" s="505"/>
      <c r="F19" s="504"/>
      <c r="G19" s="543">
        <f>'Dec 2011 (Z 2.1.1.6)'!F85</f>
        <v>278193.34999999998</v>
      </c>
      <c r="H19" s="560" t="s">
        <v>242</v>
      </c>
      <c r="I19" s="561"/>
      <c r="J19" s="561"/>
      <c r="K19" s="561"/>
      <c r="L19" s="561"/>
      <c r="M19" s="561"/>
      <c r="N19" s="561"/>
      <c r="O19" s="561"/>
      <c r="P19" s="561"/>
      <c r="Q19" s="561"/>
      <c r="R19" s="511" t="s">
        <v>443</v>
      </c>
      <c r="S19" s="561"/>
      <c r="T19" s="503" t="s">
        <v>384</v>
      </c>
    </row>
    <row r="20" spans="1:20" ht="28.5" x14ac:dyDescent="0.3">
      <c r="A20" s="374"/>
      <c r="B20" s="559">
        <v>7</v>
      </c>
      <c r="C20" s="511" t="s">
        <v>366</v>
      </c>
      <c r="D20" s="511" t="s">
        <v>366</v>
      </c>
      <c r="E20" s="504"/>
      <c r="F20" s="504"/>
      <c r="G20" s="543">
        <f>'Jan 2012 (Z 2.1.1.7)'!F54</f>
        <v>156494.79</v>
      </c>
      <c r="H20" s="560" t="s">
        <v>243</v>
      </c>
      <c r="I20" s="561"/>
      <c r="J20" s="561"/>
      <c r="K20" s="561"/>
      <c r="L20" s="561"/>
      <c r="M20" s="561"/>
      <c r="N20" s="561"/>
      <c r="O20" s="561"/>
      <c r="P20" s="561"/>
      <c r="Q20" s="561"/>
      <c r="R20" s="511" t="s">
        <v>443</v>
      </c>
      <c r="S20" s="561"/>
      <c r="T20" s="503" t="s">
        <v>384</v>
      </c>
    </row>
    <row r="21" spans="1:20" ht="28.5" x14ac:dyDescent="0.2">
      <c r="A21" s="374"/>
      <c r="B21" s="559">
        <v>8</v>
      </c>
      <c r="C21" s="511" t="s">
        <v>366</v>
      </c>
      <c r="D21" s="511" t="s">
        <v>366</v>
      </c>
      <c r="E21" s="505"/>
      <c r="F21" s="494"/>
      <c r="G21" s="543">
        <f>'Feb 2012 (Z 2.1.1.8)'!F71</f>
        <v>257322.19</v>
      </c>
      <c r="H21" s="560" t="s">
        <v>244</v>
      </c>
      <c r="I21" s="561"/>
      <c r="J21" s="561"/>
      <c r="K21" s="561"/>
      <c r="L21" s="561"/>
      <c r="M21" s="561"/>
      <c r="N21" s="561"/>
      <c r="O21" s="561"/>
      <c r="P21" s="561"/>
      <c r="Q21" s="561"/>
      <c r="R21" s="511" t="s">
        <v>443</v>
      </c>
      <c r="S21" s="561"/>
      <c r="T21" s="503" t="s">
        <v>384</v>
      </c>
    </row>
    <row r="22" spans="1:20" ht="28.5" x14ac:dyDescent="0.3">
      <c r="A22" s="374"/>
      <c r="B22" s="559">
        <v>9</v>
      </c>
      <c r="C22" s="511" t="s">
        <v>366</v>
      </c>
      <c r="D22" s="511" t="s">
        <v>366</v>
      </c>
      <c r="E22" s="501"/>
      <c r="F22" s="533"/>
      <c r="G22" s="544">
        <f>'Mar 2012 (Z 2.1.1.9)'!F49</f>
        <v>155030.02000000002</v>
      </c>
      <c r="H22" s="560" t="s">
        <v>245</v>
      </c>
      <c r="I22" s="561"/>
      <c r="J22" s="561"/>
      <c r="K22" s="561"/>
      <c r="L22" s="561"/>
      <c r="M22" s="561"/>
      <c r="N22" s="561"/>
      <c r="O22" s="561"/>
      <c r="P22" s="561"/>
      <c r="Q22" s="561"/>
      <c r="R22" s="511" t="s">
        <v>443</v>
      </c>
      <c r="S22" s="561"/>
      <c r="T22" s="503" t="s">
        <v>384</v>
      </c>
    </row>
    <row r="23" spans="1:20" ht="28.5" x14ac:dyDescent="0.3">
      <c r="A23" s="374"/>
      <c r="B23" s="559">
        <v>10</v>
      </c>
      <c r="C23" s="511" t="s">
        <v>366</v>
      </c>
      <c r="D23" s="511" t="s">
        <v>366</v>
      </c>
      <c r="E23" s="505"/>
      <c r="F23" s="494"/>
      <c r="G23" s="544">
        <f>'Apr 2012 (Z 2.1.1.10)'!F56</f>
        <v>173179.05000000002</v>
      </c>
      <c r="H23" s="560" t="s">
        <v>246</v>
      </c>
      <c r="I23" s="504"/>
      <c r="J23" s="508"/>
      <c r="K23" s="501"/>
      <c r="L23" s="501"/>
      <c r="M23" s="501"/>
      <c r="N23" s="501"/>
      <c r="O23" s="501"/>
      <c r="P23" s="501"/>
      <c r="Q23" s="501"/>
      <c r="R23" s="562" t="s">
        <v>443</v>
      </c>
      <c r="S23" s="501"/>
      <c r="T23" s="503" t="s">
        <v>384</v>
      </c>
    </row>
    <row r="24" spans="1:20" ht="28.5" x14ac:dyDescent="0.3">
      <c r="A24" s="374"/>
      <c r="B24" s="559">
        <v>11</v>
      </c>
      <c r="C24" s="511" t="s">
        <v>366</v>
      </c>
      <c r="D24" s="511" t="s">
        <v>366</v>
      </c>
      <c r="E24" s="501"/>
      <c r="F24" s="534"/>
      <c r="G24" s="544">
        <f>'May 2012 (Z 2.1.1.11)'!F62</f>
        <v>238611.36</v>
      </c>
      <c r="H24" s="560" t="s">
        <v>247</v>
      </c>
      <c r="I24" s="504"/>
      <c r="J24" s="508"/>
      <c r="K24" s="501"/>
      <c r="L24" s="501"/>
      <c r="M24" s="501"/>
      <c r="N24" s="501"/>
      <c r="O24" s="501"/>
      <c r="P24" s="501"/>
      <c r="Q24" s="501"/>
      <c r="R24" s="562" t="s">
        <v>443</v>
      </c>
      <c r="S24" s="501"/>
      <c r="T24" s="503" t="s">
        <v>384</v>
      </c>
    </row>
    <row r="25" spans="1:20" ht="28.5" x14ac:dyDescent="0.3">
      <c r="A25" s="374"/>
      <c r="B25" s="559">
        <v>12</v>
      </c>
      <c r="C25" s="511" t="s">
        <v>366</v>
      </c>
      <c r="D25" s="511" t="s">
        <v>366</v>
      </c>
      <c r="E25" s="501"/>
      <c r="F25" s="534"/>
      <c r="G25" s="544">
        <f>'June 2012 (Z 2.1.1.12)'!F37</f>
        <v>112002.04</v>
      </c>
      <c r="H25" s="560" t="s">
        <v>271</v>
      </c>
      <c r="I25" s="504"/>
      <c r="J25" s="508"/>
      <c r="K25" s="501"/>
      <c r="L25" s="501"/>
      <c r="M25" s="501"/>
      <c r="N25" s="501"/>
      <c r="O25" s="501"/>
      <c r="P25" s="501"/>
      <c r="Q25" s="501"/>
      <c r="R25" s="562" t="s">
        <v>443</v>
      </c>
      <c r="S25" s="501"/>
      <c r="T25" s="503" t="s">
        <v>384</v>
      </c>
    </row>
    <row r="26" spans="1:20" ht="28.5" x14ac:dyDescent="0.3">
      <c r="A26" s="374"/>
      <c r="B26" s="559">
        <v>13</v>
      </c>
      <c r="C26" s="511" t="s">
        <v>366</v>
      </c>
      <c r="D26" s="511" t="s">
        <v>366</v>
      </c>
      <c r="E26" s="501"/>
      <c r="F26" s="535"/>
      <c r="G26" s="545">
        <v>5089626.51</v>
      </c>
      <c r="H26" s="563" t="s">
        <v>305</v>
      </c>
      <c r="I26" s="564"/>
      <c r="J26" s="545">
        <v>5089626.51</v>
      </c>
      <c r="K26" s="501"/>
      <c r="L26" s="501"/>
      <c r="M26" s="501"/>
      <c r="N26" s="501"/>
      <c r="O26" s="501"/>
      <c r="P26" s="501"/>
      <c r="Q26" s="501"/>
      <c r="R26" s="562" t="s">
        <v>443</v>
      </c>
      <c r="S26" s="501"/>
      <c r="T26" s="503" t="s">
        <v>384</v>
      </c>
    </row>
    <row r="27" spans="1:20" x14ac:dyDescent="0.3">
      <c r="A27" s="374"/>
      <c r="B27" s="559">
        <v>14</v>
      </c>
      <c r="C27" s="511" t="s">
        <v>366</v>
      </c>
      <c r="D27" s="511" t="s">
        <v>366</v>
      </c>
      <c r="E27" s="505"/>
      <c r="F27" s="494"/>
      <c r="G27" s="545">
        <v>2185741.8199999998</v>
      </c>
      <c r="H27" s="563" t="s">
        <v>304</v>
      </c>
      <c r="I27" s="564"/>
      <c r="J27" s="545">
        <v>2185741.8199999998</v>
      </c>
      <c r="K27" s="501"/>
      <c r="L27" s="501"/>
      <c r="M27" s="501"/>
      <c r="N27" s="501"/>
      <c r="O27" s="501"/>
      <c r="P27" s="501"/>
      <c r="Q27" s="501"/>
      <c r="R27" s="562" t="s">
        <v>443</v>
      </c>
      <c r="S27" s="501"/>
      <c r="T27" s="503"/>
    </row>
    <row r="28" spans="1:20" x14ac:dyDescent="0.3">
      <c r="A28" s="374"/>
      <c r="B28" s="559">
        <v>15</v>
      </c>
      <c r="C28" s="511" t="s">
        <v>366</v>
      </c>
      <c r="D28" s="511" t="s">
        <v>366</v>
      </c>
      <c r="E28" s="505"/>
      <c r="F28" s="494"/>
      <c r="G28" s="545">
        <v>1323395.76</v>
      </c>
      <c r="H28" s="563" t="s">
        <v>306</v>
      </c>
      <c r="I28" s="564"/>
      <c r="J28" s="545">
        <v>1323395.76</v>
      </c>
      <c r="K28" s="501"/>
      <c r="L28" s="501"/>
      <c r="M28" s="501"/>
      <c r="N28" s="501"/>
      <c r="O28" s="501"/>
      <c r="P28" s="501"/>
      <c r="Q28" s="501"/>
      <c r="R28" s="562" t="s">
        <v>443</v>
      </c>
      <c r="S28" s="501"/>
      <c r="T28" s="503"/>
    </row>
    <row r="29" spans="1:20" x14ac:dyDescent="0.3">
      <c r="A29" s="374"/>
      <c r="B29" s="559">
        <v>16</v>
      </c>
      <c r="C29" s="511" t="s">
        <v>366</v>
      </c>
      <c r="D29" s="511" t="s">
        <v>366</v>
      </c>
      <c r="E29" s="505"/>
      <c r="F29" s="494"/>
      <c r="G29" s="545">
        <v>287721.18</v>
      </c>
      <c r="H29" s="563" t="s">
        <v>309</v>
      </c>
      <c r="I29" s="564"/>
      <c r="J29" s="545">
        <v>287721.18</v>
      </c>
      <c r="K29" s="501"/>
      <c r="L29" s="501"/>
      <c r="M29" s="501"/>
      <c r="N29" s="501"/>
      <c r="O29" s="501"/>
      <c r="P29" s="501"/>
      <c r="Q29" s="501"/>
      <c r="R29" s="562" t="s">
        <v>443</v>
      </c>
      <c r="S29" s="501"/>
      <c r="T29" s="503"/>
    </row>
    <row r="30" spans="1:20" x14ac:dyDescent="0.3">
      <c r="A30" s="374"/>
      <c r="B30" s="559">
        <v>17</v>
      </c>
      <c r="C30" s="511" t="s">
        <v>366</v>
      </c>
      <c r="D30" s="511" t="s">
        <v>366</v>
      </c>
      <c r="E30" s="505"/>
      <c r="F30" s="494"/>
      <c r="G30" s="546">
        <v>5985428.75</v>
      </c>
      <c r="H30" s="565" t="s">
        <v>307</v>
      </c>
      <c r="I30" s="564"/>
      <c r="J30" s="546">
        <v>5985428.75</v>
      </c>
      <c r="K30" s="501"/>
      <c r="L30" s="501"/>
      <c r="M30" s="501"/>
      <c r="N30" s="501"/>
      <c r="O30" s="501"/>
      <c r="P30" s="501"/>
      <c r="Q30" s="501"/>
      <c r="R30" s="562" t="s">
        <v>443</v>
      </c>
      <c r="S30" s="501"/>
      <c r="T30" s="503"/>
    </row>
    <row r="31" spans="1:20" x14ac:dyDescent="0.3">
      <c r="A31" s="374"/>
      <c r="B31" s="559"/>
      <c r="C31" s="511"/>
      <c r="D31" s="511"/>
      <c r="E31" s="505"/>
      <c r="F31" s="494"/>
      <c r="G31" s="546">
        <v>2517.98</v>
      </c>
      <c r="H31" s="565" t="s">
        <v>308</v>
      </c>
      <c r="I31" s="546"/>
      <c r="J31" s="546">
        <v>2517.98</v>
      </c>
      <c r="K31" s="501"/>
      <c r="L31" s="501"/>
      <c r="M31" s="501"/>
      <c r="N31" s="501"/>
      <c r="O31" s="501"/>
      <c r="P31" s="501"/>
      <c r="Q31" s="501"/>
      <c r="R31" s="562" t="s">
        <v>443</v>
      </c>
      <c r="S31" s="501"/>
      <c r="T31" s="503"/>
    </row>
    <row r="32" spans="1:20" x14ac:dyDescent="0.3">
      <c r="A32" s="374"/>
      <c r="B32" s="559"/>
      <c r="C32" s="511"/>
      <c r="D32" s="511"/>
      <c r="E32" s="505"/>
      <c r="F32" s="494"/>
      <c r="G32" s="547">
        <f>5610000*3-(1870*614)</f>
        <v>15681820</v>
      </c>
      <c r="H32" s="501" t="s">
        <v>344</v>
      </c>
      <c r="I32" s="501"/>
      <c r="J32" s="501"/>
      <c r="K32" s="501"/>
      <c r="L32" s="501"/>
      <c r="M32" s="501"/>
      <c r="N32" s="501"/>
      <c r="O32" s="501"/>
      <c r="P32" s="501"/>
      <c r="Q32" s="501"/>
      <c r="R32" s="562" t="s">
        <v>443</v>
      </c>
      <c r="S32" s="501"/>
      <c r="T32" s="501"/>
    </row>
    <row r="33" spans="1:20" x14ac:dyDescent="0.3">
      <c r="A33" s="374"/>
      <c r="B33" s="566"/>
      <c r="C33" s="502"/>
      <c r="D33" s="567"/>
      <c r="E33" s="568"/>
      <c r="F33" s="569"/>
      <c r="G33" s="548">
        <f>SUM(G14:G32)</f>
        <v>33528413.599999998</v>
      </c>
      <c r="H33" s="570"/>
      <c r="I33" s="570"/>
      <c r="J33" s="571"/>
      <c r="K33" s="557"/>
      <c r="L33" s="557"/>
      <c r="M33" s="557"/>
      <c r="N33" s="557"/>
      <c r="O33" s="557"/>
      <c r="P33" s="557"/>
      <c r="Q33" s="557"/>
      <c r="R33" s="557"/>
      <c r="S33" s="557"/>
      <c r="T33" s="557"/>
    </row>
    <row r="34" spans="1:20" x14ac:dyDescent="0.3">
      <c r="A34" s="374"/>
      <c r="B34" s="566"/>
      <c r="C34" s="502"/>
      <c r="D34" s="567"/>
      <c r="E34" s="568"/>
      <c r="F34" s="569"/>
      <c r="G34" s="548"/>
      <c r="H34" s="570"/>
      <c r="I34" s="570"/>
      <c r="J34" s="571"/>
      <c r="K34" s="557"/>
      <c r="L34" s="557"/>
      <c r="M34" s="557"/>
      <c r="N34" s="557"/>
      <c r="O34" s="557"/>
      <c r="P34" s="557"/>
      <c r="Q34" s="557"/>
      <c r="R34" s="557"/>
      <c r="S34" s="557"/>
      <c r="T34" s="557"/>
    </row>
    <row r="35" spans="1:20" x14ac:dyDescent="0.3">
      <c r="A35" s="374"/>
      <c r="B35" s="566"/>
      <c r="C35" s="572" t="s">
        <v>429</v>
      </c>
      <c r="D35" s="570"/>
      <c r="E35" s="568"/>
      <c r="F35" s="569"/>
      <c r="G35" s="548"/>
      <c r="H35" s="570"/>
      <c r="I35" s="570"/>
      <c r="J35" s="571"/>
      <c r="K35" s="557"/>
      <c r="L35" s="557"/>
      <c r="M35" s="557"/>
      <c r="N35" s="557"/>
      <c r="O35" s="557"/>
      <c r="P35" s="557"/>
      <c r="Q35" s="557"/>
      <c r="R35" s="557"/>
      <c r="S35" s="557"/>
      <c r="T35" s="557"/>
    </row>
    <row r="36" spans="1:20" ht="42.75" x14ac:dyDescent="0.3">
      <c r="A36" s="374"/>
      <c r="B36" s="566"/>
      <c r="C36" s="572" t="s">
        <v>430</v>
      </c>
      <c r="D36" s="573" t="s">
        <v>431</v>
      </c>
      <c r="E36" s="568"/>
      <c r="F36" s="569"/>
      <c r="G36" s="548"/>
      <c r="H36" s="570"/>
      <c r="I36" s="570"/>
      <c r="J36" s="571"/>
      <c r="K36" s="557"/>
      <c r="L36" s="557"/>
      <c r="M36" s="557"/>
      <c r="N36" s="557"/>
      <c r="O36" s="557"/>
      <c r="P36" s="557"/>
      <c r="Q36" s="557"/>
      <c r="R36" s="557"/>
      <c r="S36" s="557"/>
      <c r="T36" s="557"/>
    </row>
    <row r="37" spans="1:20" ht="42.75" x14ac:dyDescent="0.3">
      <c r="A37" s="374"/>
      <c r="B37" s="566"/>
      <c r="C37" s="572" t="s">
        <v>432</v>
      </c>
      <c r="D37" s="573" t="s">
        <v>433</v>
      </c>
      <c r="E37" s="568"/>
      <c r="F37" s="569"/>
      <c r="G37" s="548"/>
      <c r="H37" s="570"/>
      <c r="I37" s="570"/>
      <c r="J37" s="571"/>
      <c r="K37" s="557"/>
      <c r="L37" s="557"/>
      <c r="M37" s="557"/>
      <c r="N37" s="557"/>
      <c r="O37" s="557"/>
      <c r="P37" s="557"/>
      <c r="Q37" s="557"/>
      <c r="R37" s="557"/>
      <c r="S37" s="557"/>
      <c r="T37" s="557"/>
    </row>
    <row r="38" spans="1:20" ht="28.5" x14ac:dyDescent="0.3">
      <c r="A38" s="374"/>
      <c r="B38" s="566"/>
      <c r="C38" s="572" t="s">
        <v>434</v>
      </c>
      <c r="D38" s="573" t="s">
        <v>435</v>
      </c>
      <c r="E38" s="568"/>
      <c r="F38" s="569"/>
      <c r="G38" s="548"/>
      <c r="H38" s="570"/>
      <c r="I38" s="570"/>
      <c r="J38" s="571"/>
      <c r="K38" s="557"/>
      <c r="L38" s="557"/>
      <c r="M38" s="557"/>
      <c r="N38" s="557"/>
      <c r="O38" s="557"/>
      <c r="P38" s="557"/>
      <c r="Q38" s="557"/>
      <c r="R38" s="557"/>
      <c r="S38" s="557"/>
      <c r="T38" s="557"/>
    </row>
    <row r="39" spans="1:20" ht="42.75" x14ac:dyDescent="0.3">
      <c r="A39" s="374"/>
      <c r="B39" s="549"/>
      <c r="C39" s="572" t="s">
        <v>436</v>
      </c>
      <c r="D39" s="573" t="s">
        <v>437</v>
      </c>
      <c r="E39" s="552"/>
      <c r="F39" s="553"/>
      <c r="G39" s="551"/>
      <c r="H39" s="555"/>
      <c r="I39" s="549"/>
      <c r="J39" s="555"/>
      <c r="K39" s="555"/>
      <c r="L39" s="556"/>
      <c r="M39" s="556"/>
      <c r="N39" s="557"/>
      <c r="O39" s="557"/>
      <c r="P39" s="557"/>
      <c r="Q39" s="557"/>
      <c r="R39" s="557"/>
      <c r="S39" s="557"/>
      <c r="T39" s="557"/>
    </row>
    <row r="40" spans="1:20" ht="42.75" x14ac:dyDescent="0.3">
      <c r="A40" s="374"/>
      <c r="B40" s="549"/>
      <c r="C40" s="572" t="s">
        <v>438</v>
      </c>
      <c r="D40" s="573" t="s">
        <v>439</v>
      </c>
      <c r="E40" s="552"/>
      <c r="F40" s="553"/>
      <c r="G40" s="551"/>
      <c r="H40" s="555"/>
      <c r="I40" s="549"/>
      <c r="J40" s="555"/>
      <c r="K40" s="555"/>
      <c r="L40" s="556"/>
      <c r="M40" s="556"/>
      <c r="N40" s="557"/>
      <c r="O40" s="557"/>
      <c r="P40" s="557"/>
      <c r="Q40" s="557"/>
      <c r="R40" s="557"/>
      <c r="S40" s="557"/>
      <c r="T40" s="557"/>
    </row>
    <row r="41" spans="1:20" ht="42.75" x14ac:dyDescent="0.3">
      <c r="A41" s="375"/>
      <c r="B41" s="574"/>
      <c r="C41" s="572" t="s">
        <v>440</v>
      </c>
      <c r="D41" s="573" t="s">
        <v>441</v>
      </c>
      <c r="E41" s="575"/>
      <c r="F41" s="576"/>
      <c r="G41" s="577"/>
      <c r="H41" s="555"/>
      <c r="I41" s="555"/>
      <c r="J41" s="578"/>
      <c r="K41" s="579"/>
      <c r="L41" s="579"/>
      <c r="M41" s="580"/>
      <c r="N41" s="557"/>
      <c r="O41" s="557"/>
      <c r="P41" s="557"/>
      <c r="Q41" s="557"/>
      <c r="R41" s="557"/>
      <c r="S41" s="557"/>
      <c r="T41" s="557"/>
    </row>
    <row r="42" spans="1:20" x14ac:dyDescent="0.3">
      <c r="A42" s="375"/>
      <c r="B42" s="375"/>
      <c r="C42" s="376"/>
      <c r="D42" s="377"/>
      <c r="E42" s="378"/>
      <c r="F42" s="379"/>
      <c r="G42" s="380"/>
      <c r="H42" s="381"/>
      <c r="I42" s="381"/>
      <c r="J42" s="382"/>
      <c r="K42" s="383"/>
      <c r="L42" s="383"/>
      <c r="M42" s="384"/>
    </row>
    <row r="49" spans="4:5" x14ac:dyDescent="0.3">
      <c r="D49" s="537"/>
      <c r="E49" s="271"/>
    </row>
    <row r="51" spans="4:5" x14ac:dyDescent="0.3">
      <c r="D51" s="537"/>
      <c r="E51" s="271"/>
    </row>
    <row r="53" spans="4:5" x14ac:dyDescent="0.3">
      <c r="D53" s="537"/>
      <c r="E53" s="271"/>
    </row>
  </sheetData>
  <mergeCells count="14">
    <mergeCell ref="E12:E13"/>
    <mergeCell ref="F12:F13"/>
    <mergeCell ref="G12:G13"/>
    <mergeCell ref="H12:H13"/>
    <mergeCell ref="B8:T8"/>
    <mergeCell ref="B9:T9"/>
    <mergeCell ref="B10:T10"/>
    <mergeCell ref="B11:B13"/>
    <mergeCell ref="C11:C13"/>
    <mergeCell ref="D11:D13"/>
    <mergeCell ref="E11:H11"/>
    <mergeCell ref="I11:I13"/>
    <mergeCell ref="J11:J13"/>
    <mergeCell ref="K11:T11"/>
  </mergeCells>
  <pageMargins left="0.7" right="0.7" top="0.75" bottom="0.75" header="0.3" footer="0.3"/>
  <pageSetup scale="3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1"/>
  <sheetViews>
    <sheetView view="pageLayout" workbookViewId="0">
      <selection activeCell="R44" activeCellId="1" sqref="A2:H2 R44"/>
    </sheetView>
  </sheetViews>
  <sheetFormatPr defaultRowHeight="13.5" outlineLevelRow="1" x14ac:dyDescent="0.25"/>
  <cols>
    <col min="1" max="1" width="11.140625" style="1" customWidth="1"/>
    <col min="2" max="2" width="15.7109375" style="1" customWidth="1"/>
    <col min="3" max="3" width="28.28515625" style="18" customWidth="1"/>
    <col min="4" max="4" width="16.85546875" style="1" hidden="1" customWidth="1"/>
    <col min="5" max="5" width="38" style="1" customWidth="1"/>
    <col min="6" max="6" width="20.85546875" style="1" bestFit="1" customWidth="1"/>
    <col min="7" max="7" width="17.28515625" style="1" customWidth="1"/>
    <col min="8" max="16384" width="9.140625" style="1"/>
  </cols>
  <sheetData>
    <row r="1" spans="1:7" ht="30" x14ac:dyDescent="0.4">
      <c r="F1" s="340" t="s">
        <v>367</v>
      </c>
      <c r="G1" s="339"/>
    </row>
    <row r="2" spans="1:7" s="135" customFormat="1" outlineLevel="1" x14ac:dyDescent="0.25">
      <c r="A2" s="251"/>
      <c r="B2" s="396"/>
      <c r="C2" s="53"/>
      <c r="D2" s="397"/>
      <c r="E2" s="16"/>
      <c r="F2" s="14"/>
    </row>
    <row r="3" spans="1:7" s="135" customFormat="1" ht="12.75" outlineLevel="1" x14ac:dyDescent="0.2">
      <c r="A3" s="1327" t="s">
        <v>350</v>
      </c>
      <c r="B3" s="1327"/>
      <c r="C3" s="1327"/>
      <c r="D3" s="1327"/>
      <c r="E3" s="1327"/>
      <c r="F3" s="1327"/>
      <c r="G3" s="1327"/>
    </row>
    <row r="4" spans="1:7" x14ac:dyDescent="0.25">
      <c r="A4" s="2" t="s">
        <v>6</v>
      </c>
      <c r="B4" s="260"/>
      <c r="C4" s="246"/>
      <c r="D4" s="260"/>
      <c r="E4" s="260"/>
      <c r="F4" s="260"/>
      <c r="G4" s="260"/>
    </row>
    <row r="5" spans="1:7" x14ac:dyDescent="0.25">
      <c r="A5" s="260"/>
      <c r="B5" s="260"/>
      <c r="C5" s="246"/>
      <c r="D5" s="260"/>
      <c r="E5" s="260"/>
      <c r="F5" s="260"/>
      <c r="G5" s="260"/>
    </row>
    <row r="6" spans="1:7" x14ac:dyDescent="0.25">
      <c r="A6" s="252" t="s">
        <v>284</v>
      </c>
      <c r="B6" s="252" t="s">
        <v>7</v>
      </c>
      <c r="C6" s="253" t="s">
        <v>285</v>
      </c>
      <c r="D6" s="254" t="s">
        <v>8</v>
      </c>
      <c r="E6" s="252" t="s">
        <v>287</v>
      </c>
      <c r="F6" s="252" t="s">
        <v>351</v>
      </c>
      <c r="G6" s="252" t="s">
        <v>286</v>
      </c>
    </row>
    <row r="7" spans="1:7" ht="27" x14ac:dyDescent="0.25">
      <c r="A7" s="4">
        <v>1056472</v>
      </c>
      <c r="B7" s="5">
        <v>40721</v>
      </c>
      <c r="C7" s="31" t="s">
        <v>10</v>
      </c>
      <c r="D7" s="6">
        <v>80506</v>
      </c>
      <c r="E7" s="7" t="s">
        <v>9</v>
      </c>
      <c r="F7" s="7" t="s">
        <v>352</v>
      </c>
      <c r="G7" s="3">
        <v>27000</v>
      </c>
    </row>
    <row r="8" spans="1:7" x14ac:dyDescent="0.25">
      <c r="A8" s="9">
        <v>1056508</v>
      </c>
      <c r="B8" s="5">
        <v>40725</v>
      </c>
      <c r="C8" s="31" t="s">
        <v>11</v>
      </c>
      <c r="D8" s="6">
        <v>113310</v>
      </c>
      <c r="E8" s="7" t="s">
        <v>9</v>
      </c>
      <c r="F8" s="7" t="s">
        <v>353</v>
      </c>
      <c r="G8" s="3">
        <v>14726.04</v>
      </c>
    </row>
    <row r="9" spans="1:7" x14ac:dyDescent="0.25">
      <c r="A9" s="479"/>
      <c r="B9" s="480"/>
      <c r="C9" s="481"/>
      <c r="D9" s="482"/>
      <c r="E9" s="483"/>
      <c r="F9" s="483"/>
      <c r="G9" s="484"/>
    </row>
    <row r="10" spans="1:7" ht="14.25" thickBot="1" x14ac:dyDescent="0.3">
      <c r="A10" s="260"/>
      <c r="B10" s="260"/>
      <c r="C10" s="246"/>
      <c r="D10" s="260"/>
      <c r="E10" s="485" t="s">
        <v>0</v>
      </c>
      <c r="F10" s="12"/>
      <c r="G10" s="13">
        <f>SUM(G7:G8)</f>
        <v>41726.04</v>
      </c>
    </row>
    <row r="11" spans="1:7" ht="14.25" thickTop="1" x14ac:dyDescent="0.25">
      <c r="A11" s="260"/>
      <c r="B11" s="260"/>
      <c r="C11" s="246"/>
      <c r="D11" s="260"/>
      <c r="E11" s="12"/>
      <c r="F11" s="12"/>
      <c r="G11" s="14"/>
    </row>
    <row r="12" spans="1:7" x14ac:dyDescent="0.25">
      <c r="A12" s="2" t="s">
        <v>12</v>
      </c>
      <c r="B12" s="260"/>
      <c r="C12" s="246"/>
      <c r="D12" s="260"/>
      <c r="E12" s="260"/>
      <c r="F12" s="260"/>
      <c r="G12" s="245"/>
    </row>
    <row r="13" spans="1:7" x14ac:dyDescent="0.25">
      <c r="A13" s="260"/>
      <c r="B13" s="260"/>
      <c r="C13" s="246"/>
      <c r="D13" s="260"/>
      <c r="E13" s="260"/>
      <c r="F13" s="260"/>
      <c r="G13" s="260"/>
    </row>
    <row r="14" spans="1:7" x14ac:dyDescent="0.25">
      <c r="A14" s="252" t="s">
        <v>284</v>
      </c>
      <c r="B14" s="252" t="s">
        <v>7</v>
      </c>
      <c r="C14" s="253" t="s">
        <v>285</v>
      </c>
      <c r="D14" s="254" t="s">
        <v>8</v>
      </c>
      <c r="E14" s="252" t="s">
        <v>287</v>
      </c>
      <c r="F14" s="252" t="s">
        <v>351</v>
      </c>
      <c r="G14" s="252" t="s">
        <v>286</v>
      </c>
    </row>
    <row r="15" spans="1:7" x14ac:dyDescent="0.25">
      <c r="A15" s="143">
        <v>1056537</v>
      </c>
      <c r="B15" s="144">
        <v>40721</v>
      </c>
      <c r="C15" s="21" t="s">
        <v>78</v>
      </c>
      <c r="D15" s="143"/>
      <c r="E15" s="143" t="s">
        <v>9</v>
      </c>
      <c r="F15" s="143" t="s">
        <v>354</v>
      </c>
      <c r="G15" s="145">
        <v>29877.08</v>
      </c>
    </row>
    <row r="16" spans="1:7" x14ac:dyDescent="0.25">
      <c r="A16" s="143">
        <v>1056538</v>
      </c>
      <c r="B16" s="144">
        <v>40735</v>
      </c>
      <c r="C16" s="21" t="s">
        <v>14</v>
      </c>
      <c r="D16" s="143"/>
      <c r="E16" s="143" t="s">
        <v>13</v>
      </c>
      <c r="F16" s="143" t="s">
        <v>355</v>
      </c>
      <c r="G16" s="145">
        <v>5000</v>
      </c>
    </row>
    <row r="17" spans="1:7" x14ac:dyDescent="0.25">
      <c r="A17" s="143">
        <v>1056568</v>
      </c>
      <c r="B17" s="144">
        <v>40736</v>
      </c>
      <c r="C17" s="21" t="s">
        <v>16</v>
      </c>
      <c r="D17" s="143"/>
      <c r="E17" s="143" t="s">
        <v>13</v>
      </c>
      <c r="F17" s="143" t="s">
        <v>356</v>
      </c>
      <c r="G17" s="145">
        <v>28000</v>
      </c>
    </row>
    <row r="18" spans="1:7" x14ac:dyDescent="0.25">
      <c r="A18" s="143">
        <v>1056569</v>
      </c>
      <c r="B18" s="144">
        <v>40738</v>
      </c>
      <c r="C18" s="21" t="s">
        <v>17</v>
      </c>
      <c r="D18" s="143"/>
      <c r="E18" s="143" t="s">
        <v>13</v>
      </c>
      <c r="F18" s="143" t="s">
        <v>356</v>
      </c>
      <c r="G18" s="145">
        <v>5600</v>
      </c>
    </row>
    <row r="19" spans="1:7" x14ac:dyDescent="0.25">
      <c r="A19" s="211"/>
      <c r="B19" s="486"/>
      <c r="C19" s="389"/>
      <c r="D19" s="211"/>
      <c r="E19" s="211"/>
      <c r="F19" s="211"/>
      <c r="G19" s="487"/>
    </row>
    <row r="20" spans="1:7" ht="14.25" thickBot="1" x14ac:dyDescent="0.3">
      <c r="A20" s="251"/>
      <c r="B20" s="251"/>
      <c r="C20" s="16"/>
      <c r="D20" s="251"/>
      <c r="E20" s="16" t="s">
        <v>0</v>
      </c>
      <c r="F20" s="16"/>
      <c r="G20" s="17">
        <v>199781.54</v>
      </c>
    </row>
    <row r="21" spans="1:7" ht="14.25" thickTop="1" x14ac:dyDescent="0.25">
      <c r="A21" s="260"/>
      <c r="B21" s="260"/>
      <c r="C21" s="246"/>
      <c r="D21" s="260"/>
      <c r="E21" s="246"/>
      <c r="F21" s="246"/>
      <c r="G21" s="260"/>
    </row>
    <row r="22" spans="1:7" x14ac:dyDescent="0.25">
      <c r="A22" s="2" t="s">
        <v>18</v>
      </c>
      <c r="B22" s="260"/>
      <c r="C22" s="246"/>
      <c r="D22" s="260"/>
      <c r="E22" s="246"/>
      <c r="F22" s="246"/>
      <c r="G22" s="260"/>
    </row>
    <row r="23" spans="1:7" x14ac:dyDescent="0.25">
      <c r="A23" s="260"/>
      <c r="B23" s="260"/>
      <c r="C23" s="246"/>
      <c r="D23" s="260"/>
      <c r="E23" s="246"/>
      <c r="F23" s="246"/>
      <c r="G23" s="260"/>
    </row>
    <row r="24" spans="1:7" x14ac:dyDescent="0.25">
      <c r="A24" s="252" t="s">
        <v>284</v>
      </c>
      <c r="B24" s="252" t="s">
        <v>7</v>
      </c>
      <c r="C24" s="253" t="s">
        <v>285</v>
      </c>
      <c r="D24" s="254" t="s">
        <v>8</v>
      </c>
      <c r="E24" s="252" t="s">
        <v>287</v>
      </c>
      <c r="F24" s="252" t="s">
        <v>351</v>
      </c>
      <c r="G24" s="252" t="s">
        <v>286</v>
      </c>
    </row>
    <row r="25" spans="1:7" x14ac:dyDescent="0.25">
      <c r="A25" s="15">
        <v>1056646</v>
      </c>
      <c r="B25" s="19">
        <v>40744</v>
      </c>
      <c r="C25" s="32" t="s">
        <v>20</v>
      </c>
      <c r="D25" s="20">
        <v>82804</v>
      </c>
      <c r="E25" s="21" t="s">
        <v>19</v>
      </c>
      <c r="F25" s="21" t="s">
        <v>357</v>
      </c>
      <c r="G25" s="3">
        <v>20475</v>
      </c>
    </row>
    <row r="26" spans="1:7" x14ac:dyDescent="0.25">
      <c r="A26" s="143">
        <v>1056655</v>
      </c>
      <c r="B26" s="148">
        <v>40744</v>
      </c>
      <c r="C26" s="149" t="s">
        <v>21</v>
      </c>
      <c r="D26" s="150">
        <v>89616</v>
      </c>
      <c r="E26" s="21" t="s">
        <v>19</v>
      </c>
      <c r="F26" s="21" t="s">
        <v>358</v>
      </c>
      <c r="G26" s="151">
        <v>4275</v>
      </c>
    </row>
    <row r="27" spans="1:7" x14ac:dyDescent="0.25">
      <c r="A27" s="241">
        <v>1056660</v>
      </c>
      <c r="B27" s="153">
        <v>40732</v>
      </c>
      <c r="C27" s="242" t="s">
        <v>23</v>
      </c>
      <c r="D27" s="154">
        <v>87322</v>
      </c>
      <c r="E27" s="147" t="s">
        <v>24</v>
      </c>
      <c r="F27" s="242" t="s">
        <v>359</v>
      </c>
      <c r="G27" s="261">
        <v>2520</v>
      </c>
    </row>
    <row r="28" spans="1:7" x14ac:dyDescent="0.25">
      <c r="A28" s="241">
        <v>1056661</v>
      </c>
      <c r="B28" s="153">
        <v>40739</v>
      </c>
      <c r="C28" s="242" t="s">
        <v>25</v>
      </c>
      <c r="D28" s="155">
        <v>87323</v>
      </c>
      <c r="E28" s="147" t="s">
        <v>24</v>
      </c>
      <c r="F28" s="242" t="s">
        <v>359</v>
      </c>
      <c r="G28" s="261">
        <v>2145</v>
      </c>
    </row>
    <row r="29" spans="1:7" x14ac:dyDescent="0.25">
      <c r="A29" s="241">
        <v>1056670</v>
      </c>
      <c r="B29" s="153">
        <v>40742</v>
      </c>
      <c r="C29" s="242" t="s">
        <v>25</v>
      </c>
      <c r="D29" s="155">
        <v>87325</v>
      </c>
      <c r="E29" s="147" t="s">
        <v>24</v>
      </c>
      <c r="F29" s="242" t="s">
        <v>359</v>
      </c>
      <c r="G29" s="261">
        <v>2145</v>
      </c>
    </row>
    <row r="30" spans="1:7" x14ac:dyDescent="0.25">
      <c r="A30" s="260"/>
      <c r="B30" s="260"/>
      <c r="C30" s="246"/>
      <c r="D30" s="260"/>
      <c r="E30" s="246"/>
      <c r="F30" s="246"/>
      <c r="G30" s="245"/>
    </row>
    <row r="31" spans="1:7" ht="14.25" thickBot="1" x14ac:dyDescent="0.3">
      <c r="A31" s="260"/>
      <c r="B31" s="260"/>
      <c r="C31" s="246"/>
      <c r="D31" s="260"/>
      <c r="E31" s="26" t="s">
        <v>0</v>
      </c>
      <c r="F31" s="26"/>
      <c r="G31" s="13">
        <f>SUM(G25:G30)</f>
        <v>31560</v>
      </c>
    </row>
    <row r="32" spans="1:7" ht="14.25" thickTop="1" x14ac:dyDescent="0.25">
      <c r="A32" s="260"/>
      <c r="B32" s="260"/>
      <c r="C32" s="246"/>
      <c r="D32" s="260"/>
      <c r="E32" s="246"/>
      <c r="F32" s="246"/>
      <c r="G32" s="260"/>
    </row>
    <row r="33" spans="1:7" x14ac:dyDescent="0.25">
      <c r="A33" s="2" t="s">
        <v>26</v>
      </c>
      <c r="B33" s="260"/>
      <c r="C33" s="246"/>
      <c r="D33" s="260"/>
      <c r="E33" s="246"/>
      <c r="F33" s="246"/>
      <c r="G33" s="260"/>
    </row>
    <row r="34" spans="1:7" x14ac:dyDescent="0.25">
      <c r="A34" s="260"/>
      <c r="B34" s="260"/>
      <c r="C34" s="246"/>
      <c r="D34" s="260"/>
      <c r="E34" s="246"/>
      <c r="F34" s="246"/>
      <c r="G34" s="260"/>
    </row>
    <row r="35" spans="1:7" x14ac:dyDescent="0.25">
      <c r="A35" s="252" t="s">
        <v>284</v>
      </c>
      <c r="B35" s="252" t="s">
        <v>7</v>
      </c>
      <c r="C35" s="253" t="s">
        <v>285</v>
      </c>
      <c r="D35" s="254" t="s">
        <v>8</v>
      </c>
      <c r="E35" s="252" t="s">
        <v>287</v>
      </c>
      <c r="F35" s="252" t="s">
        <v>351</v>
      </c>
      <c r="G35" s="252" t="s">
        <v>286</v>
      </c>
    </row>
    <row r="36" spans="1:7" x14ac:dyDescent="0.25">
      <c r="A36" s="233">
        <v>1056754</v>
      </c>
      <c r="B36" s="232">
        <v>40736</v>
      </c>
      <c r="C36" s="231" t="s">
        <v>310</v>
      </c>
      <c r="D36" s="230">
        <v>89614</v>
      </c>
      <c r="E36" s="235" t="s">
        <v>9</v>
      </c>
      <c r="F36" s="235" t="s">
        <v>360</v>
      </c>
      <c r="G36" s="261">
        <v>5197.3999999999996</v>
      </c>
    </row>
    <row r="37" spans="1:7" x14ac:dyDescent="0.25">
      <c r="A37" s="260"/>
      <c r="B37" s="260"/>
      <c r="C37" s="246"/>
      <c r="D37" s="260"/>
      <c r="E37" s="246"/>
      <c r="F37" s="246"/>
      <c r="G37" s="245"/>
    </row>
    <row r="38" spans="1:7" ht="14.25" thickBot="1" x14ac:dyDescent="0.3">
      <c r="A38" s="260"/>
      <c r="B38" s="260"/>
      <c r="C38" s="246"/>
      <c r="D38" s="260"/>
      <c r="E38" s="28" t="s">
        <v>0</v>
      </c>
      <c r="F38" s="28"/>
      <c r="G38" s="13">
        <f>SUM(G36:G37)</f>
        <v>5197.3999999999996</v>
      </c>
    </row>
    <row r="39" spans="1:7" ht="14.25" thickTop="1" x14ac:dyDescent="0.25">
      <c r="A39" s="260"/>
      <c r="B39" s="260"/>
      <c r="C39" s="246"/>
      <c r="D39" s="260"/>
      <c r="E39" s="246"/>
      <c r="F39" s="246"/>
      <c r="G39" s="260"/>
    </row>
    <row r="40" spans="1:7" x14ac:dyDescent="0.25">
      <c r="A40" s="2" t="s">
        <v>28</v>
      </c>
      <c r="B40" s="260"/>
      <c r="C40" s="246"/>
      <c r="D40" s="260"/>
      <c r="E40" s="246"/>
      <c r="F40" s="246"/>
      <c r="G40" s="260"/>
    </row>
    <row r="41" spans="1:7" x14ac:dyDescent="0.25">
      <c r="A41" s="260"/>
      <c r="B41" s="260"/>
      <c r="C41" s="246"/>
      <c r="D41" s="260"/>
      <c r="E41" s="246"/>
      <c r="F41" s="246"/>
      <c r="G41" s="260"/>
    </row>
    <row r="42" spans="1:7" x14ac:dyDescent="0.25">
      <c r="A42" s="252" t="s">
        <v>284</v>
      </c>
      <c r="B42" s="252" t="s">
        <v>7</v>
      </c>
      <c r="C42" s="253" t="s">
        <v>285</v>
      </c>
      <c r="D42" s="254" t="s">
        <v>8</v>
      </c>
      <c r="E42" s="252" t="s">
        <v>287</v>
      </c>
      <c r="F42" s="252" t="s">
        <v>351</v>
      </c>
      <c r="G42" s="252" t="s">
        <v>286</v>
      </c>
    </row>
    <row r="43" spans="1:7" x14ac:dyDescent="0.25">
      <c r="A43" s="15">
        <v>1056635</v>
      </c>
      <c r="B43" s="23">
        <v>40750</v>
      </c>
      <c r="C43" s="357" t="s">
        <v>29</v>
      </c>
      <c r="D43" s="24"/>
      <c r="E43" s="25" t="s">
        <v>13</v>
      </c>
      <c r="F43" s="25" t="s">
        <v>361</v>
      </c>
      <c r="G43" s="3">
        <v>24035</v>
      </c>
    </row>
    <row r="44" spans="1:7" x14ac:dyDescent="0.25">
      <c r="A44" s="241">
        <v>1056820</v>
      </c>
      <c r="B44" s="156">
        <v>40752</v>
      </c>
      <c r="C44" s="147" t="s">
        <v>30</v>
      </c>
      <c r="D44" s="155"/>
      <c r="E44" s="147" t="s">
        <v>9</v>
      </c>
      <c r="F44" s="147" t="s">
        <v>362</v>
      </c>
      <c r="G44" s="261">
        <v>21090</v>
      </c>
    </row>
    <row r="45" spans="1:7" x14ac:dyDescent="0.25">
      <c r="A45" s="15">
        <v>1056828</v>
      </c>
      <c r="B45" s="23">
        <v>40752</v>
      </c>
      <c r="C45" s="25" t="s">
        <v>31</v>
      </c>
      <c r="D45" s="24"/>
      <c r="E45" s="25" t="s">
        <v>9</v>
      </c>
      <c r="F45" s="25" t="s">
        <v>363</v>
      </c>
      <c r="G45" s="3">
        <v>3600</v>
      </c>
    </row>
    <row r="46" spans="1:7" x14ac:dyDescent="0.25">
      <c r="A46" s="15">
        <v>1056833</v>
      </c>
      <c r="B46" s="23">
        <v>40744</v>
      </c>
      <c r="C46" s="357" t="s">
        <v>32</v>
      </c>
      <c r="D46" s="24"/>
      <c r="E46" s="25" t="s">
        <v>13</v>
      </c>
      <c r="F46" s="25" t="s">
        <v>364</v>
      </c>
      <c r="G46" s="3">
        <v>2400</v>
      </c>
    </row>
    <row r="47" spans="1:7" x14ac:dyDescent="0.25">
      <c r="A47" s="260"/>
      <c r="B47" s="260"/>
      <c r="C47" s="246"/>
      <c r="D47" s="260"/>
      <c r="E47" s="246"/>
      <c r="F47" s="246"/>
      <c r="G47" s="245"/>
    </row>
    <row r="48" spans="1:7" ht="14.25" thickBot="1" x14ac:dyDescent="0.3">
      <c r="A48" s="260"/>
      <c r="B48" s="260"/>
      <c r="C48" s="246"/>
      <c r="D48" s="260"/>
      <c r="E48" s="246" t="s">
        <v>0</v>
      </c>
      <c r="F48" s="246"/>
      <c r="G48" s="13">
        <f>SUM(G43:G47)</f>
        <v>51125</v>
      </c>
    </row>
    <row r="49" spans="1:7" ht="14.25" thickTop="1" x14ac:dyDescent="0.25">
      <c r="A49" s="260"/>
      <c r="B49" s="260"/>
      <c r="C49" s="246"/>
      <c r="D49" s="260"/>
      <c r="E49" s="260"/>
      <c r="F49" s="260"/>
      <c r="G49" s="260"/>
    </row>
    <row r="50" spans="1:7" ht="14.25" thickBot="1" x14ac:dyDescent="0.3">
      <c r="A50" s="260"/>
      <c r="B50" s="260"/>
      <c r="C50" s="246"/>
      <c r="D50" s="260"/>
      <c r="E50" s="29" t="s">
        <v>33</v>
      </c>
      <c r="F50" s="29"/>
      <c r="G50" s="30">
        <f>+G48+G38+G31+G20+G10</f>
        <v>329389.98</v>
      </c>
    </row>
    <row r="51" spans="1:7" ht="14.25" thickTop="1" x14ac:dyDescent="0.25"/>
  </sheetData>
  <mergeCells count="1">
    <mergeCell ref="A3:G3"/>
  </mergeCells>
  <pageMargins left="0.7" right="0.7" top="0.75" bottom="0.75" header="0.3" footer="0.3"/>
  <pageSetup paperSize="9" scale="6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9"/>
  <sheetViews>
    <sheetView view="pageBreakPreview" topLeftCell="A24" zoomScale="60" workbookViewId="0">
      <selection activeCell="R44" activeCellId="1" sqref="A2:H2 R44"/>
    </sheetView>
  </sheetViews>
  <sheetFormatPr defaultRowHeight="13.5" outlineLevelRow="1" x14ac:dyDescent="0.25"/>
  <cols>
    <col min="1" max="1" width="10.28515625" style="1" bestFit="1" customWidth="1"/>
    <col min="2" max="2" width="16.42578125" style="1" bestFit="1" customWidth="1"/>
    <col min="3" max="3" width="32.5703125" style="18" customWidth="1"/>
    <col min="4" max="4" width="14.7109375" style="1" hidden="1" customWidth="1"/>
    <col min="5" max="5" width="23.7109375" style="54" bestFit="1" customWidth="1"/>
    <col min="6" max="6" width="18.42578125" style="11" bestFit="1" customWidth="1"/>
    <col min="7" max="16384" width="9.140625" style="1"/>
  </cols>
  <sheetData>
    <row r="1" spans="1:6" ht="20.25" x14ac:dyDescent="0.3">
      <c r="A1" s="1327" t="s">
        <v>80</v>
      </c>
      <c r="B1" s="1327"/>
      <c r="C1" s="1327"/>
      <c r="D1" s="1327"/>
      <c r="E1" s="1327"/>
      <c r="F1" s="340" t="s">
        <v>368</v>
      </c>
    </row>
    <row r="3" spans="1:6" x14ac:dyDescent="0.25">
      <c r="A3" s="260" t="s">
        <v>6</v>
      </c>
      <c r="B3" s="260"/>
      <c r="C3" s="246"/>
      <c r="D3" s="260"/>
      <c r="F3" s="245"/>
    </row>
    <row r="4" spans="1:6" x14ac:dyDescent="0.25">
      <c r="A4" s="260"/>
      <c r="B4" s="260"/>
      <c r="C4" s="246"/>
      <c r="D4" s="260"/>
      <c r="F4" s="245"/>
    </row>
    <row r="5" spans="1:6" ht="17.100000000000001" customHeight="1" outlineLevel="1" x14ac:dyDescent="0.25">
      <c r="A5" s="252" t="s">
        <v>284</v>
      </c>
      <c r="B5" s="252" t="s">
        <v>7</v>
      </c>
      <c r="C5" s="253" t="s">
        <v>285</v>
      </c>
      <c r="D5" s="254" t="s">
        <v>8</v>
      </c>
      <c r="E5" s="252" t="s">
        <v>287</v>
      </c>
      <c r="F5" s="252" t="s">
        <v>286</v>
      </c>
    </row>
    <row r="6" spans="1:6" s="161" customFormat="1" ht="27.75" customHeight="1" outlineLevel="1" x14ac:dyDescent="0.25">
      <c r="A6" s="241">
        <v>1056915</v>
      </c>
      <c r="B6" s="159">
        <v>40751</v>
      </c>
      <c r="C6" s="242" t="s">
        <v>55</v>
      </c>
      <c r="D6" s="155"/>
      <c r="E6" s="160" t="s">
        <v>9</v>
      </c>
      <c r="F6" s="261">
        <v>20604</v>
      </c>
    </row>
    <row r="7" spans="1:6" s="161" customFormat="1" ht="27" customHeight="1" outlineLevel="1" x14ac:dyDescent="0.25">
      <c r="A7" s="241">
        <v>1056922</v>
      </c>
      <c r="B7" s="153">
        <v>40745</v>
      </c>
      <c r="C7" s="242" t="s">
        <v>54</v>
      </c>
      <c r="D7" s="155"/>
      <c r="E7" s="160" t="s">
        <v>9</v>
      </c>
      <c r="F7" s="261">
        <v>10260</v>
      </c>
    </row>
    <row r="8" spans="1:6" s="161" customFormat="1" ht="17.100000000000001" customHeight="1" outlineLevel="1" x14ac:dyDescent="0.25">
      <c r="A8" s="241">
        <v>1056939</v>
      </c>
      <c r="B8" s="159">
        <v>40753</v>
      </c>
      <c r="C8" s="242" t="s">
        <v>53</v>
      </c>
      <c r="D8" s="154"/>
      <c r="E8" s="160" t="s">
        <v>9</v>
      </c>
      <c r="F8" s="261">
        <v>11796.62</v>
      </c>
    </row>
    <row r="9" spans="1:6" s="161" customFormat="1" ht="17.100000000000001" customHeight="1" outlineLevel="1" x14ac:dyDescent="0.25">
      <c r="A9" s="241">
        <v>1056940</v>
      </c>
      <c r="B9" s="159">
        <v>40696</v>
      </c>
      <c r="C9" s="147" t="s">
        <v>52</v>
      </c>
      <c r="D9" s="154"/>
      <c r="E9" s="160" t="s">
        <v>9</v>
      </c>
      <c r="F9" s="261">
        <v>2656.2</v>
      </c>
    </row>
    <row r="10" spans="1:6" s="161" customFormat="1" ht="17.100000000000001" customHeight="1" outlineLevel="1" x14ac:dyDescent="0.25">
      <c r="A10" s="260"/>
      <c r="B10" s="260"/>
      <c r="C10" s="246"/>
      <c r="D10" s="260"/>
      <c r="E10" s="54"/>
      <c r="F10" s="245"/>
    </row>
    <row r="11" spans="1:6" ht="14.25" thickBot="1" x14ac:dyDescent="0.3">
      <c r="A11" s="260"/>
      <c r="B11" s="260"/>
      <c r="C11" s="246"/>
      <c r="D11" s="260"/>
      <c r="E11" s="55" t="s">
        <v>0</v>
      </c>
      <c r="F11" s="51">
        <f>SUM(F6:F9)</f>
        <v>45316.82</v>
      </c>
    </row>
    <row r="12" spans="1:6" ht="14.25" thickTop="1" x14ac:dyDescent="0.25">
      <c r="A12" s="260"/>
      <c r="B12" s="260"/>
      <c r="C12" s="246"/>
      <c r="D12" s="260"/>
      <c r="E12" s="56"/>
      <c r="F12" s="245"/>
    </row>
    <row r="13" spans="1:6" x14ac:dyDescent="0.25">
      <c r="A13" s="260" t="s">
        <v>12</v>
      </c>
      <c r="B13" s="260"/>
      <c r="C13" s="246"/>
      <c r="D13" s="260"/>
      <c r="E13" s="56"/>
      <c r="F13" s="245"/>
    </row>
    <row r="14" spans="1:6" x14ac:dyDescent="0.25">
      <c r="A14" s="260"/>
      <c r="B14" s="260"/>
      <c r="C14" s="246"/>
      <c r="D14" s="260"/>
      <c r="E14" s="56"/>
      <c r="F14" s="245"/>
    </row>
    <row r="15" spans="1:6" x14ac:dyDescent="0.25">
      <c r="A15" s="252" t="s">
        <v>284</v>
      </c>
      <c r="B15" s="252" t="s">
        <v>7</v>
      </c>
      <c r="C15" s="253" t="s">
        <v>285</v>
      </c>
      <c r="D15" s="254" t="s">
        <v>8</v>
      </c>
      <c r="E15" s="252" t="s">
        <v>287</v>
      </c>
      <c r="F15" s="252" t="s">
        <v>286</v>
      </c>
    </row>
    <row r="16" spans="1:6" ht="27" outlineLevel="1" x14ac:dyDescent="0.25">
      <c r="A16" s="162">
        <v>1057015</v>
      </c>
      <c r="B16" s="163">
        <v>40727</v>
      </c>
      <c r="C16" s="164" t="s">
        <v>51</v>
      </c>
      <c r="D16" s="43">
        <v>107128</v>
      </c>
      <c r="E16" s="44" t="s">
        <v>9</v>
      </c>
      <c r="F16" s="151">
        <v>7200</v>
      </c>
    </row>
    <row r="17" spans="1:6" s="135" customFormat="1" ht="40.5" outlineLevel="1" x14ac:dyDescent="0.25">
      <c r="A17" s="162">
        <v>1057019</v>
      </c>
      <c r="B17" s="163">
        <v>40753</v>
      </c>
      <c r="C17" s="21" t="s">
        <v>50</v>
      </c>
      <c r="D17" s="43">
        <v>10842</v>
      </c>
      <c r="E17" s="44" t="s">
        <v>49</v>
      </c>
      <c r="F17" s="151">
        <v>6053</v>
      </c>
    </row>
    <row r="18" spans="1:6" s="135" customFormat="1" ht="27" outlineLevel="1" x14ac:dyDescent="0.25">
      <c r="A18" s="162">
        <v>1057033</v>
      </c>
      <c r="B18" s="163">
        <v>40757</v>
      </c>
      <c r="C18" s="165" t="s">
        <v>48</v>
      </c>
      <c r="D18" s="43">
        <v>112073</v>
      </c>
      <c r="E18" s="44" t="s">
        <v>9</v>
      </c>
      <c r="F18" s="151">
        <v>21204.82</v>
      </c>
    </row>
    <row r="19" spans="1:6" s="135" customFormat="1" ht="27" outlineLevel="1" x14ac:dyDescent="0.25">
      <c r="A19" s="265">
        <v>1057036</v>
      </c>
      <c r="B19" s="406">
        <v>40759</v>
      </c>
      <c r="C19" s="147" t="s">
        <v>47</v>
      </c>
      <c r="D19" s="269">
        <v>81593</v>
      </c>
      <c r="E19" s="166" t="s">
        <v>9</v>
      </c>
      <c r="F19" s="261">
        <v>11274.96</v>
      </c>
    </row>
    <row r="20" spans="1:6" s="138" customFormat="1" ht="27" outlineLevel="1" x14ac:dyDescent="0.25">
      <c r="A20" s="162">
        <v>1057038</v>
      </c>
      <c r="B20" s="163">
        <v>40753</v>
      </c>
      <c r="C20" s="58" t="s">
        <v>46</v>
      </c>
      <c r="D20" s="43">
        <v>114527</v>
      </c>
      <c r="E20" s="36" t="s">
        <v>13</v>
      </c>
      <c r="F20" s="151">
        <v>25992</v>
      </c>
    </row>
    <row r="21" spans="1:6" s="135" customFormat="1" outlineLevel="1" x14ac:dyDescent="0.25">
      <c r="A21" s="260"/>
      <c r="B21" s="260"/>
      <c r="C21" s="246"/>
      <c r="D21" s="260"/>
      <c r="E21" s="56"/>
      <c r="F21" s="245"/>
    </row>
    <row r="22" spans="1:6" ht="14.25" thickBot="1" x14ac:dyDescent="0.3">
      <c r="A22" s="260"/>
      <c r="B22" s="260"/>
      <c r="C22" s="246"/>
      <c r="D22" s="260"/>
      <c r="E22" s="57" t="s">
        <v>0</v>
      </c>
      <c r="F22" s="13">
        <f>SUM(F16:F20)</f>
        <v>71724.78</v>
      </c>
    </row>
    <row r="23" spans="1:6" ht="14.25" thickTop="1" x14ac:dyDescent="0.25">
      <c r="A23" s="260"/>
      <c r="B23" s="260"/>
      <c r="C23" s="246"/>
      <c r="D23" s="260"/>
      <c r="E23" s="56"/>
      <c r="F23" s="245"/>
    </row>
    <row r="24" spans="1:6" x14ac:dyDescent="0.25">
      <c r="A24" s="260" t="s">
        <v>18</v>
      </c>
      <c r="B24" s="260"/>
      <c r="C24" s="246"/>
      <c r="D24" s="260"/>
      <c r="E24" s="56"/>
      <c r="F24" s="245"/>
    </row>
    <row r="25" spans="1:6" x14ac:dyDescent="0.25">
      <c r="A25" s="260"/>
      <c r="B25" s="260"/>
      <c r="C25" s="246"/>
      <c r="D25" s="260"/>
      <c r="E25" s="56"/>
      <c r="F25" s="245"/>
    </row>
    <row r="26" spans="1:6" x14ac:dyDescent="0.25">
      <c r="A26" s="252" t="s">
        <v>284</v>
      </c>
      <c r="B26" s="252" t="s">
        <v>7</v>
      </c>
      <c r="C26" s="253" t="s">
        <v>285</v>
      </c>
      <c r="D26" s="254" t="s">
        <v>8</v>
      </c>
      <c r="E26" s="252" t="s">
        <v>287</v>
      </c>
      <c r="F26" s="252" t="s">
        <v>286</v>
      </c>
    </row>
    <row r="27" spans="1:6" ht="27" outlineLevel="1" x14ac:dyDescent="0.25">
      <c r="A27" s="143">
        <v>1057079</v>
      </c>
      <c r="B27" s="156">
        <v>40760</v>
      </c>
      <c r="C27" s="58" t="s">
        <v>44</v>
      </c>
      <c r="D27" s="157">
        <v>78142</v>
      </c>
      <c r="E27" s="58" t="s">
        <v>13</v>
      </c>
      <c r="F27" s="151">
        <v>24250</v>
      </c>
    </row>
    <row r="28" spans="1:6" ht="27" outlineLevel="1" x14ac:dyDescent="0.25">
      <c r="A28" s="241">
        <v>1057118</v>
      </c>
      <c r="B28" s="153">
        <v>40766</v>
      </c>
      <c r="C28" s="242" t="s">
        <v>43</v>
      </c>
      <c r="D28" s="154">
        <v>68191</v>
      </c>
      <c r="E28" s="166" t="s">
        <v>9</v>
      </c>
      <c r="F28" s="261">
        <v>7245</v>
      </c>
    </row>
    <row r="29" spans="1:6" s="138" customFormat="1" ht="27" outlineLevel="1" x14ac:dyDescent="0.25">
      <c r="A29" s="152">
        <v>1057119</v>
      </c>
      <c r="B29" s="170">
        <v>40766</v>
      </c>
      <c r="C29" s="149" t="s">
        <v>15</v>
      </c>
      <c r="D29" s="150">
        <v>112081</v>
      </c>
      <c r="E29" s="44" t="s">
        <v>9</v>
      </c>
      <c r="F29" s="151">
        <v>13683</v>
      </c>
    </row>
    <row r="30" spans="1:6" ht="27" outlineLevel="1" x14ac:dyDescent="0.25">
      <c r="A30" s="152">
        <v>1057133</v>
      </c>
      <c r="B30" s="170">
        <v>40766</v>
      </c>
      <c r="C30" s="149" t="s">
        <v>42</v>
      </c>
      <c r="D30" s="150">
        <v>75412</v>
      </c>
      <c r="E30" s="44" t="s">
        <v>9</v>
      </c>
      <c r="F30" s="151">
        <v>6047.7</v>
      </c>
    </row>
    <row r="31" spans="1:6" s="134" customFormat="1" ht="27" outlineLevel="1" x14ac:dyDescent="0.25">
      <c r="A31" s="152">
        <v>1057135</v>
      </c>
      <c r="B31" s="170">
        <v>40766</v>
      </c>
      <c r="C31" s="149" t="s">
        <v>42</v>
      </c>
      <c r="D31" s="150">
        <v>75411</v>
      </c>
      <c r="E31" s="44" t="s">
        <v>9</v>
      </c>
      <c r="F31" s="151">
        <v>20979.42</v>
      </c>
    </row>
    <row r="32" spans="1:6" s="135" customFormat="1" outlineLevel="1" x14ac:dyDescent="0.25">
      <c r="A32" s="167"/>
      <c r="B32" s="167"/>
      <c r="C32" s="26"/>
      <c r="D32" s="167"/>
      <c r="E32" s="168"/>
      <c r="F32" s="169"/>
    </row>
    <row r="33" spans="1:6" s="135" customFormat="1" ht="14.25" outlineLevel="1" thickBot="1" x14ac:dyDescent="0.3">
      <c r="A33" s="39"/>
      <c r="B33" s="39"/>
      <c r="C33" s="40"/>
      <c r="D33" s="39"/>
      <c r="E33" s="57" t="s">
        <v>0</v>
      </c>
      <c r="F33" s="41">
        <f>SUM(F27:F31)</f>
        <v>72205.119999999995</v>
      </c>
    </row>
    <row r="34" spans="1:6" s="135" customFormat="1" ht="14.25" outlineLevel="1" thickTop="1" x14ac:dyDescent="0.25">
      <c r="A34" s="260"/>
      <c r="B34" s="260"/>
      <c r="C34" s="246"/>
      <c r="D34" s="260"/>
      <c r="E34" s="56"/>
      <c r="F34" s="245"/>
    </row>
    <row r="35" spans="1:6" s="135" customFormat="1" outlineLevel="1" x14ac:dyDescent="0.25">
      <c r="A35" s="260" t="s">
        <v>26</v>
      </c>
      <c r="B35" s="260"/>
      <c r="C35" s="246"/>
      <c r="D35" s="260"/>
      <c r="E35" s="56"/>
      <c r="F35" s="245"/>
    </row>
    <row r="36" spans="1:6" x14ac:dyDescent="0.25">
      <c r="A36" s="260"/>
      <c r="B36" s="260"/>
      <c r="C36" s="246"/>
      <c r="D36" s="260"/>
      <c r="E36" s="56"/>
      <c r="F36" s="245"/>
    </row>
    <row r="37" spans="1:6" x14ac:dyDescent="0.25">
      <c r="A37" s="252" t="s">
        <v>284</v>
      </c>
      <c r="B37" s="252" t="s">
        <v>7</v>
      </c>
      <c r="C37" s="253" t="s">
        <v>285</v>
      </c>
      <c r="D37" s="254" t="s">
        <v>8</v>
      </c>
      <c r="E37" s="252" t="s">
        <v>287</v>
      </c>
      <c r="F37" s="252" t="s">
        <v>286</v>
      </c>
    </row>
    <row r="38" spans="1:6" ht="27" x14ac:dyDescent="0.25">
      <c r="A38" s="241">
        <v>1057248</v>
      </c>
      <c r="B38" s="159">
        <v>40777</v>
      </c>
      <c r="C38" s="242" t="s">
        <v>40</v>
      </c>
      <c r="D38" s="154"/>
      <c r="E38" s="242" t="s">
        <v>9</v>
      </c>
      <c r="F38" s="261">
        <v>5488.42</v>
      </c>
    </row>
    <row r="39" spans="1:6" ht="27" x14ac:dyDescent="0.25">
      <c r="A39" s="143">
        <v>1057251</v>
      </c>
      <c r="B39" s="148">
        <v>40772</v>
      </c>
      <c r="C39" s="58" t="s">
        <v>39</v>
      </c>
      <c r="D39" s="150"/>
      <c r="E39" s="58" t="s">
        <v>9</v>
      </c>
      <c r="F39" s="151">
        <v>3432</v>
      </c>
    </row>
    <row r="40" spans="1:6" x14ac:dyDescent="0.25">
      <c r="A40" s="260"/>
      <c r="B40" s="260"/>
      <c r="C40" s="246"/>
      <c r="D40" s="260"/>
      <c r="E40" s="56"/>
      <c r="F40" s="245"/>
    </row>
    <row r="41" spans="1:6" ht="14.25" outlineLevel="1" thickBot="1" x14ac:dyDescent="0.3">
      <c r="A41" s="260"/>
      <c r="B41" s="260"/>
      <c r="C41" s="246"/>
      <c r="D41" s="260"/>
      <c r="E41" s="56" t="s">
        <v>0</v>
      </c>
      <c r="F41" s="13">
        <f>SUM(F38:F39)</f>
        <v>8920.42</v>
      </c>
    </row>
    <row r="42" spans="1:6" s="135" customFormat="1" ht="14.25" outlineLevel="1" thickTop="1" x14ac:dyDescent="0.25">
      <c r="A42" s="260"/>
      <c r="B42" s="260"/>
      <c r="C42" s="246"/>
      <c r="D42" s="260"/>
      <c r="E42" s="56"/>
      <c r="F42" s="245"/>
    </row>
    <row r="43" spans="1:6" s="134" customFormat="1" outlineLevel="1" x14ac:dyDescent="0.25">
      <c r="A43" s="260" t="s">
        <v>28</v>
      </c>
      <c r="B43" s="260"/>
      <c r="C43" s="246"/>
      <c r="D43" s="260"/>
      <c r="E43" s="56"/>
      <c r="F43" s="245"/>
    </row>
    <row r="44" spans="1:6" outlineLevel="1" x14ac:dyDescent="0.25">
      <c r="A44" s="260"/>
      <c r="B44" s="260"/>
      <c r="C44" s="246"/>
      <c r="D44" s="260"/>
      <c r="E44" s="56"/>
      <c r="F44" s="245"/>
    </row>
    <row r="45" spans="1:6" x14ac:dyDescent="0.25">
      <c r="A45" s="252" t="s">
        <v>284</v>
      </c>
      <c r="B45" s="252" t="s">
        <v>7</v>
      </c>
      <c r="C45" s="253" t="s">
        <v>285</v>
      </c>
      <c r="D45" s="254" t="s">
        <v>8</v>
      </c>
      <c r="E45" s="252" t="s">
        <v>287</v>
      </c>
      <c r="F45" s="252" t="s">
        <v>286</v>
      </c>
    </row>
    <row r="46" spans="1:6" ht="27" x14ac:dyDescent="0.25">
      <c r="A46" s="162">
        <v>1057289</v>
      </c>
      <c r="B46" s="163">
        <v>40759</v>
      </c>
      <c r="C46" s="58" t="s">
        <v>37</v>
      </c>
      <c r="D46" s="43">
        <v>107327</v>
      </c>
      <c r="E46" s="36" t="s">
        <v>13</v>
      </c>
      <c r="F46" s="407">
        <v>15790</v>
      </c>
    </row>
    <row r="47" spans="1:6" ht="27" x14ac:dyDescent="0.25">
      <c r="A47" s="33">
        <v>1057296</v>
      </c>
      <c r="B47" s="34">
        <v>40779</v>
      </c>
      <c r="C47" s="357" t="s">
        <v>36</v>
      </c>
      <c r="D47" s="35">
        <v>112091</v>
      </c>
      <c r="E47" s="44" t="s">
        <v>9</v>
      </c>
      <c r="F47" s="42">
        <v>8381</v>
      </c>
    </row>
    <row r="48" spans="1:6" ht="27" x14ac:dyDescent="0.25">
      <c r="A48" s="33">
        <v>1057306</v>
      </c>
      <c r="B48" s="34">
        <v>40744</v>
      </c>
      <c r="C48" s="357" t="s">
        <v>35</v>
      </c>
      <c r="D48" s="37">
        <v>47753</v>
      </c>
      <c r="E48" s="36" t="s">
        <v>13</v>
      </c>
      <c r="F48" s="42">
        <v>23572.2</v>
      </c>
    </row>
    <row r="49" spans="1:6" x14ac:dyDescent="0.25">
      <c r="A49" s="45"/>
      <c r="B49" s="46"/>
      <c r="C49" s="53"/>
      <c r="D49" s="47"/>
      <c r="E49" s="60"/>
      <c r="F49" s="49"/>
    </row>
    <row r="50" spans="1:6" ht="14.25" outlineLevel="1" thickBot="1" x14ac:dyDescent="0.3">
      <c r="A50" s="260"/>
      <c r="B50" s="260"/>
      <c r="C50" s="246"/>
      <c r="D50" s="251"/>
      <c r="E50" s="57" t="s">
        <v>0</v>
      </c>
      <c r="F50" s="50">
        <f>SUM(F46:F48)</f>
        <v>47743.199999999997</v>
      </c>
    </row>
    <row r="51" spans="1:6" s="134" customFormat="1" ht="14.25" outlineLevel="1" thickTop="1" x14ac:dyDescent="0.25">
      <c r="A51" s="260"/>
      <c r="B51" s="260"/>
      <c r="C51" s="246"/>
      <c r="D51" s="260"/>
      <c r="E51" s="54"/>
      <c r="F51" s="245"/>
    </row>
    <row r="52" spans="1:6" s="135" customFormat="1" ht="14.25" outlineLevel="1" thickBot="1" x14ac:dyDescent="0.3">
      <c r="A52" s="260"/>
      <c r="B52" s="260"/>
      <c r="C52" s="246"/>
      <c r="D52" s="260"/>
      <c r="E52" s="61" t="s">
        <v>33</v>
      </c>
      <c r="F52" s="30">
        <f>+F50+F41+F33+F22+F11</f>
        <v>245910.34</v>
      </c>
    </row>
    <row r="53" spans="1:6" ht="14.25" outlineLevel="1" thickTop="1" x14ac:dyDescent="0.25">
      <c r="A53" s="45"/>
      <c r="B53" s="46"/>
      <c r="C53" s="53"/>
      <c r="D53" s="405"/>
      <c r="E53" s="60"/>
      <c r="F53" s="49"/>
    </row>
    <row r="54" spans="1:6" outlineLevel="1" x14ac:dyDescent="0.25">
      <c r="A54" s="45"/>
      <c r="B54" s="46"/>
      <c r="C54" s="53"/>
      <c r="D54" s="47"/>
      <c r="E54" s="401"/>
      <c r="F54" s="49"/>
    </row>
    <row r="55" spans="1:6" x14ac:dyDescent="0.25">
      <c r="A55" s="45"/>
      <c r="B55" s="46"/>
      <c r="C55" s="53"/>
      <c r="D55" s="47"/>
      <c r="E55" s="60"/>
      <c r="F55" s="49"/>
    </row>
    <row r="56" spans="1:6" x14ac:dyDescent="0.25">
      <c r="A56" s="251"/>
      <c r="B56" s="251"/>
      <c r="C56" s="16"/>
      <c r="D56" s="251"/>
      <c r="E56" s="57"/>
      <c r="F56" s="49"/>
    </row>
    <row r="57" spans="1:6" x14ac:dyDescent="0.25">
      <c r="A57" s="251"/>
      <c r="B57" s="251"/>
      <c r="C57" s="16"/>
      <c r="D57" s="251"/>
      <c r="E57" s="229"/>
      <c r="F57" s="14"/>
    </row>
    <row r="58" spans="1:6" x14ac:dyDescent="0.25">
      <c r="A58" s="251"/>
      <c r="B58" s="251"/>
      <c r="C58" s="16"/>
      <c r="D58" s="251"/>
      <c r="E58" s="270"/>
      <c r="F58" s="400"/>
    </row>
    <row r="59" spans="1:6" x14ac:dyDescent="0.25">
      <c r="A59" s="251"/>
      <c r="B59" s="251"/>
      <c r="C59" s="16"/>
      <c r="D59" s="251"/>
      <c r="E59" s="229"/>
      <c r="F59" s="14"/>
    </row>
  </sheetData>
  <mergeCells count="1">
    <mergeCell ref="A1:E1"/>
  </mergeCells>
  <pageMargins left="0.70866141732283472" right="0.70866141732283472" top="0.74803149606299213" bottom="0.74803149606299213" header="0.31496062992125984" footer="0.31496062992125984"/>
  <pageSetup paperSize="9" scale="7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8"/>
  <sheetViews>
    <sheetView view="pageLayout" topLeftCell="A69" workbookViewId="0">
      <selection activeCell="R44" activeCellId="1" sqref="A2:H2 R44"/>
    </sheetView>
  </sheetViews>
  <sheetFormatPr defaultRowHeight="17.100000000000001" customHeight="1" outlineLevelRow="1" x14ac:dyDescent="0.25"/>
  <cols>
    <col min="1" max="1" width="10.140625" style="1" bestFit="1" customWidth="1"/>
    <col min="2" max="2" width="19.28515625" style="18" customWidth="1"/>
    <col min="3" max="3" width="49.28515625" style="18" customWidth="1"/>
    <col min="4" max="4" width="14.7109375" style="18" hidden="1" customWidth="1"/>
    <col min="5" max="5" width="30" style="18" customWidth="1"/>
    <col min="6" max="6" width="18.28515625" style="11" bestFit="1" customWidth="1"/>
    <col min="7" max="252" width="9.140625" style="1"/>
    <col min="253" max="253" width="8.140625" style="1" bestFit="1" customWidth="1"/>
    <col min="254" max="254" width="18" style="1" bestFit="1" customWidth="1"/>
    <col min="255" max="255" width="48" style="1" bestFit="1" customWidth="1"/>
    <col min="256" max="256" width="14.5703125" style="1" bestFit="1" customWidth="1"/>
    <col min="257" max="257" width="29.140625" style="1" bestFit="1" customWidth="1"/>
    <col min="258" max="258" width="16.28515625" style="1" bestFit="1" customWidth="1"/>
    <col min="259" max="508" width="9.140625" style="1"/>
    <col min="509" max="509" width="8.140625" style="1" bestFit="1" customWidth="1"/>
    <col min="510" max="510" width="18" style="1" bestFit="1" customWidth="1"/>
    <col min="511" max="511" width="48" style="1" bestFit="1" customWidth="1"/>
    <col min="512" max="512" width="14.5703125" style="1" bestFit="1" customWidth="1"/>
    <col min="513" max="513" width="29.140625" style="1" bestFit="1" customWidth="1"/>
    <col min="514" max="514" width="16.28515625" style="1" bestFit="1" customWidth="1"/>
    <col min="515" max="764" width="9.140625" style="1"/>
    <col min="765" max="765" width="8.140625" style="1" bestFit="1" customWidth="1"/>
    <col min="766" max="766" width="18" style="1" bestFit="1" customWidth="1"/>
    <col min="767" max="767" width="48" style="1" bestFit="1" customWidth="1"/>
    <col min="768" max="768" width="14.5703125" style="1" bestFit="1" customWidth="1"/>
    <col min="769" max="769" width="29.140625" style="1" bestFit="1" customWidth="1"/>
    <col min="770" max="770" width="16.28515625" style="1" bestFit="1" customWidth="1"/>
    <col min="771" max="1020" width="9.140625" style="1"/>
    <col min="1021" max="1021" width="8.140625" style="1" bestFit="1" customWidth="1"/>
    <col min="1022" max="1022" width="18" style="1" bestFit="1" customWidth="1"/>
    <col min="1023" max="1023" width="48" style="1" bestFit="1" customWidth="1"/>
    <col min="1024" max="1024" width="14.5703125" style="1" bestFit="1" customWidth="1"/>
    <col min="1025" max="1025" width="29.140625" style="1" bestFit="1" customWidth="1"/>
    <col min="1026" max="1026" width="16.28515625" style="1" bestFit="1" customWidth="1"/>
    <col min="1027" max="1276" width="9.140625" style="1"/>
    <col min="1277" max="1277" width="8.140625" style="1" bestFit="1" customWidth="1"/>
    <col min="1278" max="1278" width="18" style="1" bestFit="1" customWidth="1"/>
    <col min="1279" max="1279" width="48" style="1" bestFit="1" customWidth="1"/>
    <col min="1280" max="1280" width="14.5703125" style="1" bestFit="1" customWidth="1"/>
    <col min="1281" max="1281" width="29.140625" style="1" bestFit="1" customWidth="1"/>
    <col min="1282" max="1282" width="16.28515625" style="1" bestFit="1" customWidth="1"/>
    <col min="1283" max="1532" width="9.140625" style="1"/>
    <col min="1533" max="1533" width="8.140625" style="1" bestFit="1" customWidth="1"/>
    <col min="1534" max="1534" width="18" style="1" bestFit="1" customWidth="1"/>
    <col min="1535" max="1535" width="48" style="1" bestFit="1" customWidth="1"/>
    <col min="1536" max="1536" width="14.5703125" style="1" bestFit="1" customWidth="1"/>
    <col min="1537" max="1537" width="29.140625" style="1" bestFit="1" customWidth="1"/>
    <col min="1538" max="1538" width="16.28515625" style="1" bestFit="1" customWidth="1"/>
    <col min="1539" max="1788" width="9.140625" style="1"/>
    <col min="1789" max="1789" width="8.140625" style="1" bestFit="1" customWidth="1"/>
    <col min="1790" max="1790" width="18" style="1" bestFit="1" customWidth="1"/>
    <col min="1791" max="1791" width="48" style="1" bestFit="1" customWidth="1"/>
    <col min="1792" max="1792" width="14.5703125" style="1" bestFit="1" customWidth="1"/>
    <col min="1793" max="1793" width="29.140625" style="1" bestFit="1" customWidth="1"/>
    <col min="1794" max="1794" width="16.28515625" style="1" bestFit="1" customWidth="1"/>
    <col min="1795" max="2044" width="9.140625" style="1"/>
    <col min="2045" max="2045" width="8.140625" style="1" bestFit="1" customWidth="1"/>
    <col min="2046" max="2046" width="18" style="1" bestFit="1" customWidth="1"/>
    <col min="2047" max="2047" width="48" style="1" bestFit="1" customWidth="1"/>
    <col min="2048" max="2048" width="14.5703125" style="1" bestFit="1" customWidth="1"/>
    <col min="2049" max="2049" width="29.140625" style="1" bestFit="1" customWidth="1"/>
    <col min="2050" max="2050" width="16.28515625" style="1" bestFit="1" customWidth="1"/>
    <col min="2051" max="2300" width="9.140625" style="1"/>
    <col min="2301" max="2301" width="8.140625" style="1" bestFit="1" customWidth="1"/>
    <col min="2302" max="2302" width="18" style="1" bestFit="1" customWidth="1"/>
    <col min="2303" max="2303" width="48" style="1" bestFit="1" customWidth="1"/>
    <col min="2304" max="2304" width="14.5703125" style="1" bestFit="1" customWidth="1"/>
    <col min="2305" max="2305" width="29.140625" style="1" bestFit="1" customWidth="1"/>
    <col min="2306" max="2306" width="16.28515625" style="1" bestFit="1" customWidth="1"/>
    <col min="2307" max="2556" width="9.140625" style="1"/>
    <col min="2557" max="2557" width="8.140625" style="1" bestFit="1" customWidth="1"/>
    <col min="2558" max="2558" width="18" style="1" bestFit="1" customWidth="1"/>
    <col min="2559" max="2559" width="48" style="1" bestFit="1" customWidth="1"/>
    <col min="2560" max="2560" width="14.5703125" style="1" bestFit="1" customWidth="1"/>
    <col min="2561" max="2561" width="29.140625" style="1" bestFit="1" customWidth="1"/>
    <col min="2562" max="2562" width="16.28515625" style="1" bestFit="1" customWidth="1"/>
    <col min="2563" max="2812" width="9.140625" style="1"/>
    <col min="2813" max="2813" width="8.140625" style="1" bestFit="1" customWidth="1"/>
    <col min="2814" max="2814" width="18" style="1" bestFit="1" customWidth="1"/>
    <col min="2815" max="2815" width="48" style="1" bestFit="1" customWidth="1"/>
    <col min="2816" max="2816" width="14.5703125" style="1" bestFit="1" customWidth="1"/>
    <col min="2817" max="2817" width="29.140625" style="1" bestFit="1" customWidth="1"/>
    <col min="2818" max="2818" width="16.28515625" style="1" bestFit="1" customWidth="1"/>
    <col min="2819" max="3068" width="9.140625" style="1"/>
    <col min="3069" max="3069" width="8.140625" style="1" bestFit="1" customWidth="1"/>
    <col min="3070" max="3070" width="18" style="1" bestFit="1" customWidth="1"/>
    <col min="3071" max="3071" width="48" style="1" bestFit="1" customWidth="1"/>
    <col min="3072" max="3072" width="14.5703125" style="1" bestFit="1" customWidth="1"/>
    <col min="3073" max="3073" width="29.140625" style="1" bestFit="1" customWidth="1"/>
    <col min="3074" max="3074" width="16.28515625" style="1" bestFit="1" customWidth="1"/>
    <col min="3075" max="3324" width="9.140625" style="1"/>
    <col min="3325" max="3325" width="8.140625" style="1" bestFit="1" customWidth="1"/>
    <col min="3326" max="3326" width="18" style="1" bestFit="1" customWidth="1"/>
    <col min="3327" max="3327" width="48" style="1" bestFit="1" customWidth="1"/>
    <col min="3328" max="3328" width="14.5703125" style="1" bestFit="1" customWidth="1"/>
    <col min="3329" max="3329" width="29.140625" style="1" bestFit="1" customWidth="1"/>
    <col min="3330" max="3330" width="16.28515625" style="1" bestFit="1" customWidth="1"/>
    <col min="3331" max="3580" width="9.140625" style="1"/>
    <col min="3581" max="3581" width="8.140625" style="1" bestFit="1" customWidth="1"/>
    <col min="3582" max="3582" width="18" style="1" bestFit="1" customWidth="1"/>
    <col min="3583" max="3583" width="48" style="1" bestFit="1" customWidth="1"/>
    <col min="3584" max="3584" width="14.5703125" style="1" bestFit="1" customWidth="1"/>
    <col min="3585" max="3585" width="29.140625" style="1" bestFit="1" customWidth="1"/>
    <col min="3586" max="3586" width="16.28515625" style="1" bestFit="1" customWidth="1"/>
    <col min="3587" max="3836" width="9.140625" style="1"/>
    <col min="3837" max="3837" width="8.140625" style="1" bestFit="1" customWidth="1"/>
    <col min="3838" max="3838" width="18" style="1" bestFit="1" customWidth="1"/>
    <col min="3839" max="3839" width="48" style="1" bestFit="1" customWidth="1"/>
    <col min="3840" max="3840" width="14.5703125" style="1" bestFit="1" customWidth="1"/>
    <col min="3841" max="3841" width="29.140625" style="1" bestFit="1" customWidth="1"/>
    <col min="3842" max="3842" width="16.28515625" style="1" bestFit="1" customWidth="1"/>
    <col min="3843" max="4092" width="9.140625" style="1"/>
    <col min="4093" max="4093" width="8.140625" style="1" bestFit="1" customWidth="1"/>
    <col min="4094" max="4094" width="18" style="1" bestFit="1" customWidth="1"/>
    <col min="4095" max="4095" width="48" style="1" bestFit="1" customWidth="1"/>
    <col min="4096" max="4096" width="14.5703125" style="1" bestFit="1" customWidth="1"/>
    <col min="4097" max="4097" width="29.140625" style="1" bestFit="1" customWidth="1"/>
    <col min="4098" max="4098" width="16.28515625" style="1" bestFit="1" customWidth="1"/>
    <col min="4099" max="4348" width="9.140625" style="1"/>
    <col min="4349" max="4349" width="8.140625" style="1" bestFit="1" customWidth="1"/>
    <col min="4350" max="4350" width="18" style="1" bestFit="1" customWidth="1"/>
    <col min="4351" max="4351" width="48" style="1" bestFit="1" customWidth="1"/>
    <col min="4352" max="4352" width="14.5703125" style="1" bestFit="1" customWidth="1"/>
    <col min="4353" max="4353" width="29.140625" style="1" bestFit="1" customWidth="1"/>
    <col min="4354" max="4354" width="16.28515625" style="1" bestFit="1" customWidth="1"/>
    <col min="4355" max="4604" width="9.140625" style="1"/>
    <col min="4605" max="4605" width="8.140625" style="1" bestFit="1" customWidth="1"/>
    <col min="4606" max="4606" width="18" style="1" bestFit="1" customWidth="1"/>
    <col min="4607" max="4607" width="48" style="1" bestFit="1" customWidth="1"/>
    <col min="4608" max="4608" width="14.5703125" style="1" bestFit="1" customWidth="1"/>
    <col min="4609" max="4609" width="29.140625" style="1" bestFit="1" customWidth="1"/>
    <col min="4610" max="4610" width="16.28515625" style="1" bestFit="1" customWidth="1"/>
    <col min="4611" max="4860" width="9.140625" style="1"/>
    <col min="4861" max="4861" width="8.140625" style="1" bestFit="1" customWidth="1"/>
    <col min="4862" max="4862" width="18" style="1" bestFit="1" customWidth="1"/>
    <col min="4863" max="4863" width="48" style="1" bestFit="1" customWidth="1"/>
    <col min="4864" max="4864" width="14.5703125" style="1" bestFit="1" customWidth="1"/>
    <col min="4865" max="4865" width="29.140625" style="1" bestFit="1" customWidth="1"/>
    <col min="4866" max="4866" width="16.28515625" style="1" bestFit="1" customWidth="1"/>
    <col min="4867" max="5116" width="9.140625" style="1"/>
    <col min="5117" max="5117" width="8.140625" style="1" bestFit="1" customWidth="1"/>
    <col min="5118" max="5118" width="18" style="1" bestFit="1" customWidth="1"/>
    <col min="5119" max="5119" width="48" style="1" bestFit="1" customWidth="1"/>
    <col min="5120" max="5120" width="14.5703125" style="1" bestFit="1" customWidth="1"/>
    <col min="5121" max="5121" width="29.140625" style="1" bestFit="1" customWidth="1"/>
    <col min="5122" max="5122" width="16.28515625" style="1" bestFit="1" customWidth="1"/>
    <col min="5123" max="5372" width="9.140625" style="1"/>
    <col min="5373" max="5373" width="8.140625" style="1" bestFit="1" customWidth="1"/>
    <col min="5374" max="5374" width="18" style="1" bestFit="1" customWidth="1"/>
    <col min="5375" max="5375" width="48" style="1" bestFit="1" customWidth="1"/>
    <col min="5376" max="5376" width="14.5703125" style="1" bestFit="1" customWidth="1"/>
    <col min="5377" max="5377" width="29.140625" style="1" bestFit="1" customWidth="1"/>
    <col min="5378" max="5378" width="16.28515625" style="1" bestFit="1" customWidth="1"/>
    <col min="5379" max="5628" width="9.140625" style="1"/>
    <col min="5629" max="5629" width="8.140625" style="1" bestFit="1" customWidth="1"/>
    <col min="5630" max="5630" width="18" style="1" bestFit="1" customWidth="1"/>
    <col min="5631" max="5631" width="48" style="1" bestFit="1" customWidth="1"/>
    <col min="5632" max="5632" width="14.5703125" style="1" bestFit="1" customWidth="1"/>
    <col min="5633" max="5633" width="29.140625" style="1" bestFit="1" customWidth="1"/>
    <col min="5634" max="5634" width="16.28515625" style="1" bestFit="1" customWidth="1"/>
    <col min="5635" max="5884" width="9.140625" style="1"/>
    <col min="5885" max="5885" width="8.140625" style="1" bestFit="1" customWidth="1"/>
    <col min="5886" max="5886" width="18" style="1" bestFit="1" customWidth="1"/>
    <col min="5887" max="5887" width="48" style="1" bestFit="1" customWidth="1"/>
    <col min="5888" max="5888" width="14.5703125" style="1" bestFit="1" customWidth="1"/>
    <col min="5889" max="5889" width="29.140625" style="1" bestFit="1" customWidth="1"/>
    <col min="5890" max="5890" width="16.28515625" style="1" bestFit="1" customWidth="1"/>
    <col min="5891" max="6140" width="9.140625" style="1"/>
    <col min="6141" max="6141" width="8.140625" style="1" bestFit="1" customWidth="1"/>
    <col min="6142" max="6142" width="18" style="1" bestFit="1" customWidth="1"/>
    <col min="6143" max="6143" width="48" style="1" bestFit="1" customWidth="1"/>
    <col min="6144" max="6144" width="14.5703125" style="1" bestFit="1" customWidth="1"/>
    <col min="6145" max="6145" width="29.140625" style="1" bestFit="1" customWidth="1"/>
    <col min="6146" max="6146" width="16.28515625" style="1" bestFit="1" customWidth="1"/>
    <col min="6147" max="6396" width="9.140625" style="1"/>
    <col min="6397" max="6397" width="8.140625" style="1" bestFit="1" customWidth="1"/>
    <col min="6398" max="6398" width="18" style="1" bestFit="1" customWidth="1"/>
    <col min="6399" max="6399" width="48" style="1" bestFit="1" customWidth="1"/>
    <col min="6400" max="6400" width="14.5703125" style="1" bestFit="1" customWidth="1"/>
    <col min="6401" max="6401" width="29.140625" style="1" bestFit="1" customWidth="1"/>
    <col min="6402" max="6402" width="16.28515625" style="1" bestFit="1" customWidth="1"/>
    <col min="6403" max="6652" width="9.140625" style="1"/>
    <col min="6653" max="6653" width="8.140625" style="1" bestFit="1" customWidth="1"/>
    <col min="6654" max="6654" width="18" style="1" bestFit="1" customWidth="1"/>
    <col min="6655" max="6655" width="48" style="1" bestFit="1" customWidth="1"/>
    <col min="6656" max="6656" width="14.5703125" style="1" bestFit="1" customWidth="1"/>
    <col min="6657" max="6657" width="29.140625" style="1" bestFit="1" customWidth="1"/>
    <col min="6658" max="6658" width="16.28515625" style="1" bestFit="1" customWidth="1"/>
    <col min="6659" max="6908" width="9.140625" style="1"/>
    <col min="6909" max="6909" width="8.140625" style="1" bestFit="1" customWidth="1"/>
    <col min="6910" max="6910" width="18" style="1" bestFit="1" customWidth="1"/>
    <col min="6911" max="6911" width="48" style="1" bestFit="1" customWidth="1"/>
    <col min="6912" max="6912" width="14.5703125" style="1" bestFit="1" customWidth="1"/>
    <col min="6913" max="6913" width="29.140625" style="1" bestFit="1" customWidth="1"/>
    <col min="6914" max="6914" width="16.28515625" style="1" bestFit="1" customWidth="1"/>
    <col min="6915" max="7164" width="9.140625" style="1"/>
    <col min="7165" max="7165" width="8.140625" style="1" bestFit="1" customWidth="1"/>
    <col min="7166" max="7166" width="18" style="1" bestFit="1" customWidth="1"/>
    <col min="7167" max="7167" width="48" style="1" bestFit="1" customWidth="1"/>
    <col min="7168" max="7168" width="14.5703125" style="1" bestFit="1" customWidth="1"/>
    <col min="7169" max="7169" width="29.140625" style="1" bestFit="1" customWidth="1"/>
    <col min="7170" max="7170" width="16.28515625" style="1" bestFit="1" customWidth="1"/>
    <col min="7171" max="7420" width="9.140625" style="1"/>
    <col min="7421" max="7421" width="8.140625" style="1" bestFit="1" customWidth="1"/>
    <col min="7422" max="7422" width="18" style="1" bestFit="1" customWidth="1"/>
    <col min="7423" max="7423" width="48" style="1" bestFit="1" customWidth="1"/>
    <col min="7424" max="7424" width="14.5703125" style="1" bestFit="1" customWidth="1"/>
    <col min="7425" max="7425" width="29.140625" style="1" bestFit="1" customWidth="1"/>
    <col min="7426" max="7426" width="16.28515625" style="1" bestFit="1" customWidth="1"/>
    <col min="7427" max="7676" width="9.140625" style="1"/>
    <col min="7677" max="7677" width="8.140625" style="1" bestFit="1" customWidth="1"/>
    <col min="7678" max="7678" width="18" style="1" bestFit="1" customWidth="1"/>
    <col min="7679" max="7679" width="48" style="1" bestFit="1" customWidth="1"/>
    <col min="7680" max="7680" width="14.5703125" style="1" bestFit="1" customWidth="1"/>
    <col min="7681" max="7681" width="29.140625" style="1" bestFit="1" customWidth="1"/>
    <col min="7682" max="7682" width="16.28515625" style="1" bestFit="1" customWidth="1"/>
    <col min="7683" max="7932" width="9.140625" style="1"/>
    <col min="7933" max="7933" width="8.140625" style="1" bestFit="1" customWidth="1"/>
    <col min="7934" max="7934" width="18" style="1" bestFit="1" customWidth="1"/>
    <col min="7935" max="7935" width="48" style="1" bestFit="1" customWidth="1"/>
    <col min="7936" max="7936" width="14.5703125" style="1" bestFit="1" customWidth="1"/>
    <col min="7937" max="7937" width="29.140625" style="1" bestFit="1" customWidth="1"/>
    <col min="7938" max="7938" width="16.28515625" style="1" bestFit="1" customWidth="1"/>
    <col min="7939" max="8188" width="9.140625" style="1"/>
    <col min="8189" max="8189" width="8.140625" style="1" bestFit="1" customWidth="1"/>
    <col min="8190" max="8190" width="18" style="1" bestFit="1" customWidth="1"/>
    <col min="8191" max="8191" width="48" style="1" bestFit="1" customWidth="1"/>
    <col min="8192" max="8192" width="14.5703125" style="1" bestFit="1" customWidth="1"/>
    <col min="8193" max="8193" width="29.140625" style="1" bestFit="1" customWidth="1"/>
    <col min="8194" max="8194" width="16.28515625" style="1" bestFit="1" customWidth="1"/>
    <col min="8195" max="8444" width="9.140625" style="1"/>
    <col min="8445" max="8445" width="8.140625" style="1" bestFit="1" customWidth="1"/>
    <col min="8446" max="8446" width="18" style="1" bestFit="1" customWidth="1"/>
    <col min="8447" max="8447" width="48" style="1" bestFit="1" customWidth="1"/>
    <col min="8448" max="8448" width="14.5703125" style="1" bestFit="1" customWidth="1"/>
    <col min="8449" max="8449" width="29.140625" style="1" bestFit="1" customWidth="1"/>
    <col min="8450" max="8450" width="16.28515625" style="1" bestFit="1" customWidth="1"/>
    <col min="8451" max="8700" width="9.140625" style="1"/>
    <col min="8701" max="8701" width="8.140625" style="1" bestFit="1" customWidth="1"/>
    <col min="8702" max="8702" width="18" style="1" bestFit="1" customWidth="1"/>
    <col min="8703" max="8703" width="48" style="1" bestFit="1" customWidth="1"/>
    <col min="8704" max="8704" width="14.5703125" style="1" bestFit="1" customWidth="1"/>
    <col min="8705" max="8705" width="29.140625" style="1" bestFit="1" customWidth="1"/>
    <col min="8706" max="8706" width="16.28515625" style="1" bestFit="1" customWidth="1"/>
    <col min="8707" max="8956" width="9.140625" style="1"/>
    <col min="8957" max="8957" width="8.140625" style="1" bestFit="1" customWidth="1"/>
    <col min="8958" max="8958" width="18" style="1" bestFit="1" customWidth="1"/>
    <col min="8959" max="8959" width="48" style="1" bestFit="1" customWidth="1"/>
    <col min="8960" max="8960" width="14.5703125" style="1" bestFit="1" customWidth="1"/>
    <col min="8961" max="8961" width="29.140625" style="1" bestFit="1" customWidth="1"/>
    <col min="8962" max="8962" width="16.28515625" style="1" bestFit="1" customWidth="1"/>
    <col min="8963" max="9212" width="9.140625" style="1"/>
    <col min="9213" max="9213" width="8.140625" style="1" bestFit="1" customWidth="1"/>
    <col min="9214" max="9214" width="18" style="1" bestFit="1" customWidth="1"/>
    <col min="9215" max="9215" width="48" style="1" bestFit="1" customWidth="1"/>
    <col min="9216" max="9216" width="14.5703125" style="1" bestFit="1" customWidth="1"/>
    <col min="9217" max="9217" width="29.140625" style="1" bestFit="1" customWidth="1"/>
    <col min="9218" max="9218" width="16.28515625" style="1" bestFit="1" customWidth="1"/>
    <col min="9219" max="9468" width="9.140625" style="1"/>
    <col min="9469" max="9469" width="8.140625" style="1" bestFit="1" customWidth="1"/>
    <col min="9470" max="9470" width="18" style="1" bestFit="1" customWidth="1"/>
    <col min="9471" max="9471" width="48" style="1" bestFit="1" customWidth="1"/>
    <col min="9472" max="9472" width="14.5703125" style="1" bestFit="1" customWidth="1"/>
    <col min="9473" max="9473" width="29.140625" style="1" bestFit="1" customWidth="1"/>
    <col min="9474" max="9474" width="16.28515625" style="1" bestFit="1" customWidth="1"/>
    <col min="9475" max="9724" width="9.140625" style="1"/>
    <col min="9725" max="9725" width="8.140625" style="1" bestFit="1" customWidth="1"/>
    <col min="9726" max="9726" width="18" style="1" bestFit="1" customWidth="1"/>
    <col min="9727" max="9727" width="48" style="1" bestFit="1" customWidth="1"/>
    <col min="9728" max="9728" width="14.5703125" style="1" bestFit="1" customWidth="1"/>
    <col min="9729" max="9729" width="29.140625" style="1" bestFit="1" customWidth="1"/>
    <col min="9730" max="9730" width="16.28515625" style="1" bestFit="1" customWidth="1"/>
    <col min="9731" max="9980" width="9.140625" style="1"/>
    <col min="9981" max="9981" width="8.140625" style="1" bestFit="1" customWidth="1"/>
    <col min="9982" max="9982" width="18" style="1" bestFit="1" customWidth="1"/>
    <col min="9983" max="9983" width="48" style="1" bestFit="1" customWidth="1"/>
    <col min="9984" max="9984" width="14.5703125" style="1" bestFit="1" customWidth="1"/>
    <col min="9985" max="9985" width="29.140625" style="1" bestFit="1" customWidth="1"/>
    <col min="9986" max="9986" width="16.28515625" style="1" bestFit="1" customWidth="1"/>
    <col min="9987" max="10236" width="9.140625" style="1"/>
    <col min="10237" max="10237" width="8.140625" style="1" bestFit="1" customWidth="1"/>
    <col min="10238" max="10238" width="18" style="1" bestFit="1" customWidth="1"/>
    <col min="10239" max="10239" width="48" style="1" bestFit="1" customWidth="1"/>
    <col min="10240" max="10240" width="14.5703125" style="1" bestFit="1" customWidth="1"/>
    <col min="10241" max="10241" width="29.140625" style="1" bestFit="1" customWidth="1"/>
    <col min="10242" max="10242" width="16.28515625" style="1" bestFit="1" customWidth="1"/>
    <col min="10243" max="10492" width="9.140625" style="1"/>
    <col min="10493" max="10493" width="8.140625" style="1" bestFit="1" customWidth="1"/>
    <col min="10494" max="10494" width="18" style="1" bestFit="1" customWidth="1"/>
    <col min="10495" max="10495" width="48" style="1" bestFit="1" customWidth="1"/>
    <col min="10496" max="10496" width="14.5703125" style="1" bestFit="1" customWidth="1"/>
    <col min="10497" max="10497" width="29.140625" style="1" bestFit="1" customWidth="1"/>
    <col min="10498" max="10498" width="16.28515625" style="1" bestFit="1" customWidth="1"/>
    <col min="10499" max="10748" width="9.140625" style="1"/>
    <col min="10749" max="10749" width="8.140625" style="1" bestFit="1" customWidth="1"/>
    <col min="10750" max="10750" width="18" style="1" bestFit="1" customWidth="1"/>
    <col min="10751" max="10751" width="48" style="1" bestFit="1" customWidth="1"/>
    <col min="10752" max="10752" width="14.5703125" style="1" bestFit="1" customWidth="1"/>
    <col min="10753" max="10753" width="29.140625" style="1" bestFit="1" customWidth="1"/>
    <col min="10754" max="10754" width="16.28515625" style="1" bestFit="1" customWidth="1"/>
    <col min="10755" max="11004" width="9.140625" style="1"/>
    <col min="11005" max="11005" width="8.140625" style="1" bestFit="1" customWidth="1"/>
    <col min="11006" max="11006" width="18" style="1" bestFit="1" customWidth="1"/>
    <col min="11007" max="11007" width="48" style="1" bestFit="1" customWidth="1"/>
    <col min="11008" max="11008" width="14.5703125" style="1" bestFit="1" customWidth="1"/>
    <col min="11009" max="11009" width="29.140625" style="1" bestFit="1" customWidth="1"/>
    <col min="11010" max="11010" width="16.28515625" style="1" bestFit="1" customWidth="1"/>
    <col min="11011" max="11260" width="9.140625" style="1"/>
    <col min="11261" max="11261" width="8.140625" style="1" bestFit="1" customWidth="1"/>
    <col min="11262" max="11262" width="18" style="1" bestFit="1" customWidth="1"/>
    <col min="11263" max="11263" width="48" style="1" bestFit="1" customWidth="1"/>
    <col min="11264" max="11264" width="14.5703125" style="1" bestFit="1" customWidth="1"/>
    <col min="11265" max="11265" width="29.140625" style="1" bestFit="1" customWidth="1"/>
    <col min="11266" max="11266" width="16.28515625" style="1" bestFit="1" customWidth="1"/>
    <col min="11267" max="11516" width="9.140625" style="1"/>
    <col min="11517" max="11517" width="8.140625" style="1" bestFit="1" customWidth="1"/>
    <col min="11518" max="11518" width="18" style="1" bestFit="1" customWidth="1"/>
    <col min="11519" max="11519" width="48" style="1" bestFit="1" customWidth="1"/>
    <col min="11520" max="11520" width="14.5703125" style="1" bestFit="1" customWidth="1"/>
    <col min="11521" max="11521" width="29.140625" style="1" bestFit="1" customWidth="1"/>
    <col min="11522" max="11522" width="16.28515625" style="1" bestFit="1" customWidth="1"/>
    <col min="11523" max="11772" width="9.140625" style="1"/>
    <col min="11773" max="11773" width="8.140625" style="1" bestFit="1" customWidth="1"/>
    <col min="11774" max="11774" width="18" style="1" bestFit="1" customWidth="1"/>
    <col min="11775" max="11775" width="48" style="1" bestFit="1" customWidth="1"/>
    <col min="11776" max="11776" width="14.5703125" style="1" bestFit="1" customWidth="1"/>
    <col min="11777" max="11777" width="29.140625" style="1" bestFit="1" customWidth="1"/>
    <col min="11778" max="11778" width="16.28515625" style="1" bestFit="1" customWidth="1"/>
    <col min="11779" max="12028" width="9.140625" style="1"/>
    <col min="12029" max="12029" width="8.140625" style="1" bestFit="1" customWidth="1"/>
    <col min="12030" max="12030" width="18" style="1" bestFit="1" customWidth="1"/>
    <col min="12031" max="12031" width="48" style="1" bestFit="1" customWidth="1"/>
    <col min="12032" max="12032" width="14.5703125" style="1" bestFit="1" customWidth="1"/>
    <col min="12033" max="12033" width="29.140625" style="1" bestFit="1" customWidth="1"/>
    <col min="12034" max="12034" width="16.28515625" style="1" bestFit="1" customWidth="1"/>
    <col min="12035" max="12284" width="9.140625" style="1"/>
    <col min="12285" max="12285" width="8.140625" style="1" bestFit="1" customWidth="1"/>
    <col min="12286" max="12286" width="18" style="1" bestFit="1" customWidth="1"/>
    <col min="12287" max="12287" width="48" style="1" bestFit="1" customWidth="1"/>
    <col min="12288" max="12288" width="14.5703125" style="1" bestFit="1" customWidth="1"/>
    <col min="12289" max="12289" width="29.140625" style="1" bestFit="1" customWidth="1"/>
    <col min="12290" max="12290" width="16.28515625" style="1" bestFit="1" customWidth="1"/>
    <col min="12291" max="12540" width="9.140625" style="1"/>
    <col min="12541" max="12541" width="8.140625" style="1" bestFit="1" customWidth="1"/>
    <col min="12542" max="12542" width="18" style="1" bestFit="1" customWidth="1"/>
    <col min="12543" max="12543" width="48" style="1" bestFit="1" customWidth="1"/>
    <col min="12544" max="12544" width="14.5703125" style="1" bestFit="1" customWidth="1"/>
    <col min="12545" max="12545" width="29.140625" style="1" bestFit="1" customWidth="1"/>
    <col min="12546" max="12546" width="16.28515625" style="1" bestFit="1" customWidth="1"/>
    <col min="12547" max="12796" width="9.140625" style="1"/>
    <col min="12797" max="12797" width="8.140625" style="1" bestFit="1" customWidth="1"/>
    <col min="12798" max="12798" width="18" style="1" bestFit="1" customWidth="1"/>
    <col min="12799" max="12799" width="48" style="1" bestFit="1" customWidth="1"/>
    <col min="12800" max="12800" width="14.5703125" style="1" bestFit="1" customWidth="1"/>
    <col min="12801" max="12801" width="29.140625" style="1" bestFit="1" customWidth="1"/>
    <col min="12802" max="12802" width="16.28515625" style="1" bestFit="1" customWidth="1"/>
    <col min="12803" max="13052" width="9.140625" style="1"/>
    <col min="13053" max="13053" width="8.140625" style="1" bestFit="1" customWidth="1"/>
    <col min="13054" max="13054" width="18" style="1" bestFit="1" customWidth="1"/>
    <col min="13055" max="13055" width="48" style="1" bestFit="1" customWidth="1"/>
    <col min="13056" max="13056" width="14.5703125" style="1" bestFit="1" customWidth="1"/>
    <col min="13057" max="13057" width="29.140625" style="1" bestFit="1" customWidth="1"/>
    <col min="13058" max="13058" width="16.28515625" style="1" bestFit="1" customWidth="1"/>
    <col min="13059" max="13308" width="9.140625" style="1"/>
    <col min="13309" max="13309" width="8.140625" style="1" bestFit="1" customWidth="1"/>
    <col min="13310" max="13310" width="18" style="1" bestFit="1" customWidth="1"/>
    <col min="13311" max="13311" width="48" style="1" bestFit="1" customWidth="1"/>
    <col min="13312" max="13312" width="14.5703125" style="1" bestFit="1" customWidth="1"/>
    <col min="13313" max="13313" width="29.140625" style="1" bestFit="1" customWidth="1"/>
    <col min="13314" max="13314" width="16.28515625" style="1" bestFit="1" customWidth="1"/>
    <col min="13315" max="13564" width="9.140625" style="1"/>
    <col min="13565" max="13565" width="8.140625" style="1" bestFit="1" customWidth="1"/>
    <col min="13566" max="13566" width="18" style="1" bestFit="1" customWidth="1"/>
    <col min="13567" max="13567" width="48" style="1" bestFit="1" customWidth="1"/>
    <col min="13568" max="13568" width="14.5703125" style="1" bestFit="1" customWidth="1"/>
    <col min="13569" max="13569" width="29.140625" style="1" bestFit="1" customWidth="1"/>
    <col min="13570" max="13570" width="16.28515625" style="1" bestFit="1" customWidth="1"/>
    <col min="13571" max="13820" width="9.140625" style="1"/>
    <col min="13821" max="13821" width="8.140625" style="1" bestFit="1" customWidth="1"/>
    <col min="13822" max="13822" width="18" style="1" bestFit="1" customWidth="1"/>
    <col min="13823" max="13823" width="48" style="1" bestFit="1" customWidth="1"/>
    <col min="13824" max="13824" width="14.5703125" style="1" bestFit="1" customWidth="1"/>
    <col min="13825" max="13825" width="29.140625" style="1" bestFit="1" customWidth="1"/>
    <col min="13826" max="13826" width="16.28515625" style="1" bestFit="1" customWidth="1"/>
    <col min="13827" max="14076" width="9.140625" style="1"/>
    <col min="14077" max="14077" width="8.140625" style="1" bestFit="1" customWidth="1"/>
    <col min="14078" max="14078" width="18" style="1" bestFit="1" customWidth="1"/>
    <col min="14079" max="14079" width="48" style="1" bestFit="1" customWidth="1"/>
    <col min="14080" max="14080" width="14.5703125" style="1" bestFit="1" customWidth="1"/>
    <col min="14081" max="14081" width="29.140625" style="1" bestFit="1" customWidth="1"/>
    <col min="14082" max="14082" width="16.28515625" style="1" bestFit="1" customWidth="1"/>
    <col min="14083" max="14332" width="9.140625" style="1"/>
    <col min="14333" max="14333" width="8.140625" style="1" bestFit="1" customWidth="1"/>
    <col min="14334" max="14334" width="18" style="1" bestFit="1" customWidth="1"/>
    <col min="14335" max="14335" width="48" style="1" bestFit="1" customWidth="1"/>
    <col min="14336" max="14336" width="14.5703125" style="1" bestFit="1" customWidth="1"/>
    <col min="14337" max="14337" width="29.140625" style="1" bestFit="1" customWidth="1"/>
    <col min="14338" max="14338" width="16.28515625" style="1" bestFit="1" customWidth="1"/>
    <col min="14339" max="14588" width="9.140625" style="1"/>
    <col min="14589" max="14589" width="8.140625" style="1" bestFit="1" customWidth="1"/>
    <col min="14590" max="14590" width="18" style="1" bestFit="1" customWidth="1"/>
    <col min="14591" max="14591" width="48" style="1" bestFit="1" customWidth="1"/>
    <col min="14592" max="14592" width="14.5703125" style="1" bestFit="1" customWidth="1"/>
    <col min="14593" max="14593" width="29.140625" style="1" bestFit="1" customWidth="1"/>
    <col min="14594" max="14594" width="16.28515625" style="1" bestFit="1" customWidth="1"/>
    <col min="14595" max="14844" width="9.140625" style="1"/>
    <col min="14845" max="14845" width="8.140625" style="1" bestFit="1" customWidth="1"/>
    <col min="14846" max="14846" width="18" style="1" bestFit="1" customWidth="1"/>
    <col min="14847" max="14847" width="48" style="1" bestFit="1" customWidth="1"/>
    <col min="14848" max="14848" width="14.5703125" style="1" bestFit="1" customWidth="1"/>
    <col min="14849" max="14849" width="29.140625" style="1" bestFit="1" customWidth="1"/>
    <col min="14850" max="14850" width="16.28515625" style="1" bestFit="1" customWidth="1"/>
    <col min="14851" max="15100" width="9.140625" style="1"/>
    <col min="15101" max="15101" width="8.140625" style="1" bestFit="1" customWidth="1"/>
    <col min="15102" max="15102" width="18" style="1" bestFit="1" customWidth="1"/>
    <col min="15103" max="15103" width="48" style="1" bestFit="1" customWidth="1"/>
    <col min="15104" max="15104" width="14.5703125" style="1" bestFit="1" customWidth="1"/>
    <col min="15105" max="15105" width="29.140625" style="1" bestFit="1" customWidth="1"/>
    <col min="15106" max="15106" width="16.28515625" style="1" bestFit="1" customWidth="1"/>
    <col min="15107" max="15356" width="9.140625" style="1"/>
    <col min="15357" max="15357" width="8.140625" style="1" bestFit="1" customWidth="1"/>
    <col min="15358" max="15358" width="18" style="1" bestFit="1" customWidth="1"/>
    <col min="15359" max="15359" width="48" style="1" bestFit="1" customWidth="1"/>
    <col min="15360" max="15360" width="14.5703125" style="1" bestFit="1" customWidth="1"/>
    <col min="15361" max="15361" width="29.140625" style="1" bestFit="1" customWidth="1"/>
    <col min="15362" max="15362" width="16.28515625" style="1" bestFit="1" customWidth="1"/>
    <col min="15363" max="15612" width="9.140625" style="1"/>
    <col min="15613" max="15613" width="8.140625" style="1" bestFit="1" customWidth="1"/>
    <col min="15614" max="15614" width="18" style="1" bestFit="1" customWidth="1"/>
    <col min="15615" max="15615" width="48" style="1" bestFit="1" customWidth="1"/>
    <col min="15616" max="15616" width="14.5703125" style="1" bestFit="1" customWidth="1"/>
    <col min="15617" max="15617" width="29.140625" style="1" bestFit="1" customWidth="1"/>
    <col min="15618" max="15618" width="16.28515625" style="1" bestFit="1" customWidth="1"/>
    <col min="15619" max="15868" width="9.140625" style="1"/>
    <col min="15869" max="15869" width="8.140625" style="1" bestFit="1" customWidth="1"/>
    <col min="15870" max="15870" width="18" style="1" bestFit="1" customWidth="1"/>
    <col min="15871" max="15871" width="48" style="1" bestFit="1" customWidth="1"/>
    <col min="15872" max="15872" width="14.5703125" style="1" bestFit="1" customWidth="1"/>
    <col min="15873" max="15873" width="29.140625" style="1" bestFit="1" customWidth="1"/>
    <col min="15874" max="15874" width="16.28515625" style="1" bestFit="1" customWidth="1"/>
    <col min="15875" max="16124" width="9.140625" style="1"/>
    <col min="16125" max="16125" width="8.140625" style="1" bestFit="1" customWidth="1"/>
    <col min="16126" max="16126" width="18" style="1" bestFit="1" customWidth="1"/>
    <col min="16127" max="16127" width="48" style="1" bestFit="1" customWidth="1"/>
    <col min="16128" max="16128" width="14.5703125" style="1" bestFit="1" customWidth="1"/>
    <col min="16129" max="16129" width="29.140625" style="1" bestFit="1" customWidth="1"/>
    <col min="16130" max="16130" width="16.28515625" style="1" bestFit="1" customWidth="1"/>
    <col min="16131" max="16384" width="9.140625" style="1"/>
  </cols>
  <sheetData>
    <row r="1" spans="1:6" ht="26.25" customHeight="1" x14ac:dyDescent="0.3">
      <c r="F1" s="340" t="s">
        <v>369</v>
      </c>
    </row>
    <row r="2" spans="1:6" ht="17.100000000000001" customHeight="1" x14ac:dyDescent="0.25">
      <c r="A2" s="1327" t="s">
        <v>81</v>
      </c>
      <c r="B2" s="1327"/>
      <c r="C2" s="1327"/>
      <c r="D2" s="1327"/>
      <c r="E2" s="1327"/>
      <c r="F2" s="1327"/>
    </row>
    <row r="3" spans="1:6" ht="17.100000000000001" customHeight="1" x14ac:dyDescent="0.25">
      <c r="A3" s="260" t="s">
        <v>6</v>
      </c>
      <c r="B3" s="246"/>
      <c r="C3" s="246"/>
      <c r="D3" s="246"/>
      <c r="E3" s="246"/>
      <c r="F3" s="245"/>
    </row>
    <row r="4" spans="1:6" ht="17.100000000000001" customHeight="1" x14ac:dyDescent="0.25">
      <c r="A4" s="260"/>
      <c r="B4" s="246"/>
      <c r="C4" s="246"/>
      <c r="D4" s="246"/>
      <c r="E4" s="246"/>
      <c r="F4" s="245"/>
    </row>
    <row r="5" spans="1:6" ht="17.100000000000001" customHeight="1" outlineLevel="1" x14ac:dyDescent="0.25">
      <c r="A5" s="252" t="s">
        <v>284</v>
      </c>
      <c r="B5" s="252" t="s">
        <v>7</v>
      </c>
      <c r="C5" s="253" t="s">
        <v>285</v>
      </c>
      <c r="D5" s="254" t="s">
        <v>8</v>
      </c>
      <c r="E5" s="252" t="s">
        <v>287</v>
      </c>
      <c r="F5" s="252" t="s">
        <v>286</v>
      </c>
    </row>
    <row r="6" spans="1:6" s="134" customFormat="1" ht="17.100000000000001" customHeight="1" outlineLevel="1" x14ac:dyDescent="0.25">
      <c r="A6" s="171">
        <v>1057332</v>
      </c>
      <c r="B6" s="172">
        <v>40781</v>
      </c>
      <c r="C6" s="173" t="s">
        <v>56</v>
      </c>
      <c r="D6" s="174">
        <v>68877</v>
      </c>
      <c r="E6" s="27" t="s">
        <v>9</v>
      </c>
      <c r="F6" s="151">
        <v>12458.42</v>
      </c>
    </row>
    <row r="7" spans="1:6" ht="17.100000000000001" customHeight="1" outlineLevel="1" x14ac:dyDescent="0.25">
      <c r="A7" s="175">
        <v>1057342</v>
      </c>
      <c r="B7" s="176">
        <v>40767</v>
      </c>
      <c r="C7" s="177" t="s">
        <v>37</v>
      </c>
      <c r="D7" s="178">
        <v>107148</v>
      </c>
      <c r="E7" s="27" t="s">
        <v>57</v>
      </c>
      <c r="F7" s="151">
        <v>9550</v>
      </c>
    </row>
    <row r="8" spans="1:6" ht="17.100000000000001" customHeight="1" outlineLevel="1" x14ac:dyDescent="0.25">
      <c r="A8" s="260"/>
      <c r="B8" s="246"/>
      <c r="C8" s="246"/>
      <c r="D8" s="246"/>
      <c r="E8" s="246"/>
      <c r="F8" s="245"/>
    </row>
    <row r="9" spans="1:6" s="135" customFormat="1" ht="17.100000000000001" customHeight="1" outlineLevel="1" thickBot="1" x14ac:dyDescent="0.3">
      <c r="A9" s="260"/>
      <c r="B9" s="246"/>
      <c r="C9" s="246"/>
      <c r="D9" s="246"/>
      <c r="E9" s="28" t="s">
        <v>0</v>
      </c>
      <c r="F9" s="13">
        <f>SUM(F6:F7)</f>
        <v>22008.42</v>
      </c>
    </row>
    <row r="10" spans="1:6" ht="17.100000000000001" customHeight="1" thickTop="1" x14ac:dyDescent="0.25">
      <c r="A10" s="260" t="s">
        <v>12</v>
      </c>
      <c r="B10" s="246"/>
      <c r="C10" s="246"/>
      <c r="D10" s="246"/>
      <c r="E10" s="246"/>
      <c r="F10" s="245"/>
    </row>
    <row r="11" spans="1:6" ht="17.100000000000001" customHeight="1" x14ac:dyDescent="0.25">
      <c r="A11" s="260"/>
      <c r="B11" s="246"/>
      <c r="C11" s="246"/>
      <c r="D11" s="246"/>
      <c r="E11" s="246"/>
      <c r="F11" s="245"/>
    </row>
    <row r="12" spans="1:6" ht="17.100000000000001" customHeight="1" x14ac:dyDescent="0.25">
      <c r="A12" s="252" t="s">
        <v>284</v>
      </c>
      <c r="B12" s="252" t="s">
        <v>7</v>
      </c>
      <c r="C12" s="253" t="s">
        <v>285</v>
      </c>
      <c r="D12" s="254" t="s">
        <v>8</v>
      </c>
      <c r="E12" s="252" t="s">
        <v>287</v>
      </c>
      <c r="F12" s="252" t="s">
        <v>286</v>
      </c>
    </row>
    <row r="13" spans="1:6" ht="17.100000000000001" customHeight="1" x14ac:dyDescent="0.25">
      <c r="A13" s="143">
        <v>1057408</v>
      </c>
      <c r="B13" s="179">
        <v>40792</v>
      </c>
      <c r="C13" s="58" t="s">
        <v>345</v>
      </c>
      <c r="D13" s="180"/>
      <c r="E13" s="21" t="s">
        <v>9</v>
      </c>
      <c r="F13" s="151">
        <v>16318</v>
      </c>
    </row>
    <row r="14" spans="1:6" ht="17.100000000000001" customHeight="1" outlineLevel="1" x14ac:dyDescent="0.25">
      <c r="A14" s="143">
        <v>1057455</v>
      </c>
      <c r="B14" s="179">
        <v>40753</v>
      </c>
      <c r="C14" s="58" t="s">
        <v>59</v>
      </c>
      <c r="D14" s="21"/>
      <c r="E14" s="21" t="s">
        <v>9</v>
      </c>
      <c r="F14" s="151">
        <v>5000</v>
      </c>
    </row>
    <row r="15" spans="1:6" ht="17.100000000000001" customHeight="1" outlineLevel="1" x14ac:dyDescent="0.25">
      <c r="A15" s="260"/>
      <c r="B15" s="246"/>
      <c r="C15" s="246"/>
      <c r="D15" s="246"/>
      <c r="E15" s="246"/>
      <c r="F15" s="245"/>
    </row>
    <row r="16" spans="1:6" ht="17.100000000000001" customHeight="1" outlineLevel="1" thickBot="1" x14ac:dyDescent="0.3">
      <c r="A16" s="260"/>
      <c r="B16" s="246"/>
      <c r="C16" s="246"/>
      <c r="D16" s="246"/>
      <c r="E16" s="246" t="s">
        <v>0</v>
      </c>
      <c r="F16" s="13">
        <f>SUM(F13:F14)</f>
        <v>21318</v>
      </c>
    </row>
    <row r="17" spans="1:6" s="135" customFormat="1" ht="17.100000000000001" customHeight="1" outlineLevel="1" thickTop="1" x14ac:dyDescent="0.25">
      <c r="A17" s="260"/>
      <c r="B17" s="246"/>
      <c r="C17" s="246"/>
      <c r="D17" s="246"/>
      <c r="E17" s="246"/>
      <c r="F17" s="245"/>
    </row>
    <row r="18" spans="1:6" s="138" customFormat="1" ht="17.100000000000001" customHeight="1" outlineLevel="1" x14ac:dyDescent="0.25">
      <c r="A18" s="260" t="s">
        <v>26</v>
      </c>
      <c r="B18" s="246"/>
      <c r="C18" s="246"/>
      <c r="D18" s="246"/>
      <c r="E18" s="246"/>
      <c r="F18" s="245"/>
    </row>
    <row r="19" spans="1:6" s="135" customFormat="1" ht="17.100000000000001" customHeight="1" outlineLevel="1" x14ac:dyDescent="0.25">
      <c r="A19" s="260"/>
      <c r="B19" s="246"/>
      <c r="C19" s="246"/>
      <c r="D19" s="246"/>
      <c r="E19" s="246"/>
      <c r="F19" s="245"/>
    </row>
    <row r="20" spans="1:6" ht="17.100000000000001" customHeight="1" x14ac:dyDescent="0.25">
      <c r="A20" s="252" t="s">
        <v>284</v>
      </c>
      <c r="B20" s="252" t="s">
        <v>7</v>
      </c>
      <c r="C20" s="253" t="s">
        <v>285</v>
      </c>
      <c r="D20" s="254" t="s">
        <v>8</v>
      </c>
      <c r="E20" s="252" t="s">
        <v>287</v>
      </c>
      <c r="F20" s="252" t="s">
        <v>286</v>
      </c>
    </row>
    <row r="21" spans="1:6" ht="17.100000000000001" customHeight="1" x14ac:dyDescent="0.25">
      <c r="A21" s="143">
        <v>1057572</v>
      </c>
      <c r="B21" s="179">
        <v>40787</v>
      </c>
      <c r="C21" s="21" t="s">
        <v>60</v>
      </c>
      <c r="D21" s="180"/>
      <c r="E21" s="21" t="s">
        <v>13</v>
      </c>
      <c r="F21" s="151">
        <v>2492</v>
      </c>
    </row>
    <row r="22" spans="1:6" ht="17.100000000000001" customHeight="1" x14ac:dyDescent="0.25">
      <c r="A22" s="143">
        <v>1057576</v>
      </c>
      <c r="B22" s="179">
        <v>40791</v>
      </c>
      <c r="C22" s="58" t="s">
        <v>23</v>
      </c>
      <c r="D22" s="180"/>
      <c r="E22" s="21" t="s">
        <v>13</v>
      </c>
      <c r="F22" s="151">
        <v>2700</v>
      </c>
    </row>
    <row r="23" spans="1:6" ht="17.100000000000001" customHeight="1" x14ac:dyDescent="0.25">
      <c r="A23" s="143">
        <v>1057577</v>
      </c>
      <c r="B23" s="179">
        <v>40791</v>
      </c>
      <c r="C23" s="58" t="s">
        <v>23</v>
      </c>
      <c r="D23" s="180"/>
      <c r="E23" s="21" t="s">
        <v>13</v>
      </c>
      <c r="F23" s="151">
        <v>7470</v>
      </c>
    </row>
    <row r="24" spans="1:6" ht="17.100000000000001" customHeight="1" x14ac:dyDescent="0.25">
      <c r="A24" s="260"/>
      <c r="B24" s="246"/>
      <c r="C24" s="246"/>
      <c r="D24" s="246"/>
      <c r="E24" s="246"/>
      <c r="F24" s="245"/>
    </row>
    <row r="25" spans="1:6" ht="17.100000000000001" customHeight="1" outlineLevel="1" thickBot="1" x14ac:dyDescent="0.3">
      <c r="A25" s="260"/>
      <c r="B25" s="246"/>
      <c r="C25" s="246"/>
      <c r="D25" s="246"/>
      <c r="E25" s="26" t="s">
        <v>0</v>
      </c>
      <c r="F25" s="13">
        <f>SUM(F21:F23)</f>
        <v>12662</v>
      </c>
    </row>
    <row r="26" spans="1:6" s="134" customFormat="1" ht="17.100000000000001" customHeight="1" outlineLevel="1" thickTop="1" x14ac:dyDescent="0.25">
      <c r="A26" s="260"/>
      <c r="B26" s="246"/>
      <c r="C26" s="246"/>
      <c r="D26" s="246"/>
      <c r="E26" s="246"/>
      <c r="F26" s="245"/>
    </row>
    <row r="27" spans="1:6" ht="17.100000000000001" customHeight="1" outlineLevel="1" x14ac:dyDescent="0.25">
      <c r="A27" s="260" t="s">
        <v>28</v>
      </c>
      <c r="B27" s="246"/>
      <c r="C27" s="246"/>
      <c r="D27" s="246"/>
      <c r="E27" s="246"/>
      <c r="F27" s="245"/>
    </row>
    <row r="28" spans="1:6" s="135" customFormat="1" ht="15.75" customHeight="1" outlineLevel="1" x14ac:dyDescent="0.25">
      <c r="A28" s="260"/>
      <c r="B28" s="246"/>
      <c r="C28" s="246"/>
      <c r="D28" s="246"/>
      <c r="E28" s="246"/>
      <c r="F28" s="245"/>
    </row>
    <row r="29" spans="1:6" s="135" customFormat="1" ht="17.100000000000001" customHeight="1" outlineLevel="1" x14ac:dyDescent="0.2">
      <c r="A29" s="252" t="s">
        <v>284</v>
      </c>
      <c r="B29" s="252" t="s">
        <v>7</v>
      </c>
      <c r="C29" s="253" t="s">
        <v>285</v>
      </c>
      <c r="D29" s="254" t="s">
        <v>8</v>
      </c>
      <c r="E29" s="252" t="s">
        <v>287</v>
      </c>
      <c r="F29" s="252" t="s">
        <v>286</v>
      </c>
    </row>
    <row r="30" spans="1:6" ht="17.100000000000001" customHeight="1" x14ac:dyDescent="0.25">
      <c r="A30" s="181">
        <v>1057624</v>
      </c>
      <c r="B30" s="182">
        <v>40798</v>
      </c>
      <c r="C30" s="183" t="s">
        <v>61</v>
      </c>
      <c r="D30" s="184">
        <v>118403</v>
      </c>
      <c r="E30" s="235" t="s">
        <v>9</v>
      </c>
      <c r="F30" s="261">
        <v>21090</v>
      </c>
    </row>
    <row r="31" spans="1:6" ht="17.100000000000001" customHeight="1" x14ac:dyDescent="0.25">
      <c r="A31" s="181">
        <v>1057673</v>
      </c>
      <c r="B31" s="182">
        <v>40801</v>
      </c>
      <c r="C31" s="185" t="s">
        <v>41</v>
      </c>
      <c r="D31" s="186">
        <v>101557</v>
      </c>
      <c r="E31" s="235" t="s">
        <v>9</v>
      </c>
      <c r="F31" s="261">
        <v>29386.799999999999</v>
      </c>
    </row>
    <row r="32" spans="1:6" ht="17.100000000000001" customHeight="1" x14ac:dyDescent="0.25">
      <c r="A32" s="63"/>
      <c r="B32" s="67"/>
      <c r="C32" s="68"/>
      <c r="D32" s="69"/>
      <c r="E32" s="77"/>
      <c r="F32" s="78"/>
    </row>
    <row r="33" spans="1:6" ht="17.100000000000001" customHeight="1" thickBot="1" x14ac:dyDescent="0.3">
      <c r="A33" s="260"/>
      <c r="B33" s="246"/>
      <c r="C33" s="246"/>
      <c r="D33" s="246"/>
      <c r="E33" s="28" t="s">
        <v>0</v>
      </c>
      <c r="F33" s="13">
        <f>SUM(F30:F31)</f>
        <v>50476.800000000003</v>
      </c>
    </row>
    <row r="34" spans="1:6" ht="17.100000000000001" customHeight="1" thickTop="1" x14ac:dyDescent="0.25">
      <c r="A34" s="260"/>
      <c r="B34" s="246"/>
      <c r="C34" s="246"/>
      <c r="D34" s="246"/>
      <c r="E34" s="246"/>
      <c r="F34" s="245"/>
    </row>
    <row r="35" spans="1:6" ht="17.100000000000001" customHeight="1" outlineLevel="1" x14ac:dyDescent="0.25">
      <c r="A35" s="260"/>
      <c r="B35" s="246"/>
      <c r="C35" s="246"/>
      <c r="D35" s="246"/>
      <c r="E35" s="246"/>
      <c r="F35" s="245"/>
    </row>
    <row r="36" spans="1:6" s="135" customFormat="1" ht="17.100000000000001" customHeight="1" outlineLevel="1" x14ac:dyDescent="0.25">
      <c r="A36" s="260" t="s">
        <v>63</v>
      </c>
      <c r="B36" s="246"/>
      <c r="C36" s="246"/>
      <c r="D36" s="246"/>
      <c r="E36" s="246"/>
      <c r="F36" s="245"/>
    </row>
    <row r="37" spans="1:6" s="135" customFormat="1" ht="17.100000000000001" customHeight="1" outlineLevel="1" x14ac:dyDescent="0.25">
      <c r="A37" s="260"/>
      <c r="B37" s="246"/>
      <c r="C37" s="246"/>
      <c r="D37" s="246"/>
      <c r="E37" s="246"/>
      <c r="F37" s="245"/>
    </row>
    <row r="38" spans="1:6" s="135" customFormat="1" ht="17.100000000000001" customHeight="1" outlineLevel="1" x14ac:dyDescent="0.2">
      <c r="A38" s="252" t="s">
        <v>284</v>
      </c>
      <c r="B38" s="252" t="s">
        <v>7</v>
      </c>
      <c r="C38" s="253" t="s">
        <v>285</v>
      </c>
      <c r="D38" s="254" t="s">
        <v>8</v>
      </c>
      <c r="E38" s="252" t="s">
        <v>287</v>
      </c>
      <c r="F38" s="252" t="s">
        <v>286</v>
      </c>
    </row>
    <row r="39" spans="1:6" s="139" customFormat="1" ht="26.25" customHeight="1" outlineLevel="1" x14ac:dyDescent="0.25">
      <c r="A39" s="187">
        <v>1057769</v>
      </c>
      <c r="B39" s="188">
        <v>40805</v>
      </c>
      <c r="C39" s="73" t="s">
        <v>64</v>
      </c>
      <c r="D39" s="74">
        <v>114582</v>
      </c>
      <c r="E39" s="27" t="s">
        <v>9</v>
      </c>
      <c r="F39" s="151">
        <v>6345.26</v>
      </c>
    </row>
    <row r="40" spans="1:6" ht="17.100000000000001" customHeight="1" x14ac:dyDescent="0.25">
      <c r="A40" s="187">
        <v>1057771</v>
      </c>
      <c r="B40" s="188">
        <v>40805</v>
      </c>
      <c r="C40" s="73" t="s">
        <v>65</v>
      </c>
      <c r="D40" s="74">
        <v>114586</v>
      </c>
      <c r="E40" s="27" t="s">
        <v>9</v>
      </c>
      <c r="F40" s="151">
        <v>7504.32</v>
      </c>
    </row>
    <row r="41" spans="1:6" ht="17.100000000000001" customHeight="1" x14ac:dyDescent="0.25">
      <c r="A41" s="187">
        <v>1057782</v>
      </c>
      <c r="B41" s="188">
        <v>40791</v>
      </c>
      <c r="C41" s="73" t="s">
        <v>66</v>
      </c>
      <c r="D41" s="74">
        <v>81210</v>
      </c>
      <c r="E41" s="79" t="s">
        <v>13</v>
      </c>
      <c r="F41" s="151">
        <v>3354.77</v>
      </c>
    </row>
    <row r="42" spans="1:6" ht="17.100000000000001" customHeight="1" x14ac:dyDescent="0.25">
      <c r="A42" s="260"/>
      <c r="B42" s="246"/>
      <c r="C42" s="246"/>
      <c r="D42" s="246"/>
      <c r="E42" s="246"/>
      <c r="F42" s="245"/>
    </row>
    <row r="43" spans="1:6" ht="17.100000000000001" customHeight="1" thickBot="1" x14ac:dyDescent="0.3">
      <c r="A43" s="260"/>
      <c r="B43" s="246"/>
      <c r="C43" s="246"/>
      <c r="D43" s="246"/>
      <c r="E43" s="80" t="s">
        <v>0</v>
      </c>
      <c r="F43" s="13">
        <f>SUM(F39:F41)</f>
        <v>17204.349999999999</v>
      </c>
    </row>
    <row r="44" spans="1:6" ht="17.100000000000001" customHeight="1" thickTop="1" x14ac:dyDescent="0.25">
      <c r="A44" s="260"/>
      <c r="B44" s="246"/>
      <c r="C44" s="246"/>
      <c r="D44" s="246"/>
      <c r="E44" s="246"/>
      <c r="F44" s="245"/>
    </row>
    <row r="45" spans="1:6" ht="17.100000000000001" customHeight="1" x14ac:dyDescent="0.25">
      <c r="A45" s="260"/>
      <c r="B45" s="246"/>
      <c r="C45" s="246"/>
      <c r="D45" s="246"/>
      <c r="E45" s="246"/>
      <c r="F45" s="245"/>
    </row>
    <row r="46" spans="1:6" ht="17.100000000000001" customHeight="1" outlineLevel="1" x14ac:dyDescent="0.25">
      <c r="A46" s="260" t="s">
        <v>69</v>
      </c>
      <c r="B46" s="246"/>
      <c r="C46" s="246"/>
      <c r="D46" s="246"/>
      <c r="E46" s="246"/>
      <c r="F46" s="245"/>
    </row>
    <row r="47" spans="1:6" ht="17.100000000000001" customHeight="1" outlineLevel="1" x14ac:dyDescent="0.25">
      <c r="A47" s="260"/>
      <c r="B47" s="246"/>
      <c r="C47" s="246"/>
      <c r="D47" s="246"/>
      <c r="E47" s="246"/>
      <c r="F47" s="245"/>
    </row>
    <row r="48" spans="1:6" ht="17.100000000000001" customHeight="1" outlineLevel="1" x14ac:dyDescent="0.25">
      <c r="A48" s="252" t="s">
        <v>284</v>
      </c>
      <c r="B48" s="252" t="s">
        <v>7</v>
      </c>
      <c r="C48" s="253" t="s">
        <v>285</v>
      </c>
      <c r="D48" s="254" t="s">
        <v>8</v>
      </c>
      <c r="E48" s="252" t="s">
        <v>287</v>
      </c>
      <c r="F48" s="252" t="s">
        <v>286</v>
      </c>
    </row>
    <row r="49" spans="1:6" s="135" customFormat="1" ht="17.100000000000001" customHeight="1" outlineLevel="1" x14ac:dyDescent="0.25">
      <c r="A49" s="189">
        <v>1057912</v>
      </c>
      <c r="B49" s="179">
        <v>40801</v>
      </c>
      <c r="C49" s="58" t="s">
        <v>71</v>
      </c>
      <c r="D49" s="21"/>
      <c r="E49" s="21" t="s">
        <v>13</v>
      </c>
      <c r="F49" s="151">
        <v>6000</v>
      </c>
    </row>
    <row r="50" spans="1:6" ht="17.100000000000001" customHeight="1" x14ac:dyDescent="0.25">
      <c r="A50" s="189">
        <v>1057936</v>
      </c>
      <c r="B50" s="179">
        <v>40799</v>
      </c>
      <c r="C50" s="21" t="s">
        <v>70</v>
      </c>
      <c r="D50" s="21"/>
      <c r="E50" s="21" t="s">
        <v>13</v>
      </c>
      <c r="F50" s="151">
        <v>6213</v>
      </c>
    </row>
    <row r="51" spans="1:6" ht="17.100000000000001" customHeight="1" x14ac:dyDescent="0.25">
      <c r="A51" s="260"/>
      <c r="B51" s="246"/>
      <c r="C51" s="246"/>
      <c r="D51" s="246"/>
      <c r="E51" s="246"/>
      <c r="F51" s="245"/>
    </row>
    <row r="52" spans="1:6" ht="17.100000000000001" customHeight="1" thickBot="1" x14ac:dyDescent="0.3">
      <c r="A52" s="260"/>
      <c r="B52" s="246"/>
      <c r="C52" s="246"/>
      <c r="D52" s="246"/>
      <c r="E52" s="26" t="s">
        <v>0</v>
      </c>
      <c r="F52" s="13">
        <f>SUM(F49:F51)</f>
        <v>12213</v>
      </c>
    </row>
    <row r="53" spans="1:6" ht="17.100000000000001" customHeight="1" thickTop="1" x14ac:dyDescent="0.25">
      <c r="A53" s="260"/>
      <c r="B53" s="246"/>
      <c r="C53" s="246"/>
      <c r="D53" s="246"/>
      <c r="E53" s="246"/>
      <c r="F53" s="245"/>
    </row>
    <row r="54" spans="1:6" ht="17.100000000000001" customHeight="1" x14ac:dyDescent="0.25">
      <c r="A54" s="260" t="s">
        <v>72</v>
      </c>
      <c r="B54" s="246"/>
      <c r="C54" s="246"/>
      <c r="D54" s="246"/>
      <c r="E54" s="246"/>
      <c r="F54" s="260"/>
    </row>
    <row r="55" spans="1:6" ht="17.100000000000001" customHeight="1" x14ac:dyDescent="0.25">
      <c r="A55" s="260"/>
      <c r="B55" s="246"/>
      <c r="C55" s="246"/>
      <c r="D55" s="246"/>
      <c r="E55" s="246"/>
      <c r="F55" s="260"/>
    </row>
    <row r="56" spans="1:6" ht="17.100000000000001" customHeight="1" outlineLevel="1" x14ac:dyDescent="0.25">
      <c r="A56" s="252" t="s">
        <v>284</v>
      </c>
      <c r="B56" s="252" t="s">
        <v>7</v>
      </c>
      <c r="C56" s="253" t="s">
        <v>285</v>
      </c>
      <c r="D56" s="254" t="s">
        <v>8</v>
      </c>
      <c r="E56" s="252" t="s">
        <v>287</v>
      </c>
      <c r="F56" s="252" t="s">
        <v>286</v>
      </c>
    </row>
    <row r="57" spans="1:6" ht="17.100000000000001" customHeight="1" outlineLevel="1" x14ac:dyDescent="0.25">
      <c r="A57" s="152">
        <v>1057966</v>
      </c>
      <c r="B57" s="188">
        <v>40750</v>
      </c>
      <c r="C57" s="73" t="s">
        <v>20</v>
      </c>
      <c r="D57" s="72">
        <v>107324</v>
      </c>
      <c r="E57" s="194" t="s">
        <v>13</v>
      </c>
      <c r="F57" s="190">
        <v>2062</v>
      </c>
    </row>
    <row r="58" spans="1:6" ht="17.100000000000001" customHeight="1" outlineLevel="1" x14ac:dyDescent="0.25">
      <c r="A58" s="152">
        <v>1057989</v>
      </c>
      <c r="B58" s="188">
        <v>40750</v>
      </c>
      <c r="C58" s="73" t="s">
        <v>73</v>
      </c>
      <c r="D58" s="72">
        <v>107325</v>
      </c>
      <c r="E58" s="194" t="s">
        <v>13</v>
      </c>
      <c r="F58" s="190">
        <v>7278</v>
      </c>
    </row>
    <row r="59" spans="1:6" s="135" customFormat="1" ht="17.100000000000001" customHeight="1" outlineLevel="1" x14ac:dyDescent="0.25">
      <c r="A59" s="152">
        <v>1057992</v>
      </c>
      <c r="B59" s="188">
        <v>40812</v>
      </c>
      <c r="C59" s="73" t="s">
        <v>45</v>
      </c>
      <c r="D59" s="72">
        <v>114412</v>
      </c>
      <c r="E59" s="27" t="s">
        <v>9</v>
      </c>
      <c r="F59" s="190">
        <v>16896</v>
      </c>
    </row>
    <row r="60" spans="1:6" ht="13.5" outlineLevel="1" x14ac:dyDescent="0.25">
      <c r="A60" s="152">
        <v>1058007</v>
      </c>
      <c r="B60" s="188">
        <v>40812</v>
      </c>
      <c r="C60" s="73" t="s">
        <v>45</v>
      </c>
      <c r="D60" s="74">
        <v>114413</v>
      </c>
      <c r="E60" s="27" t="s">
        <v>9</v>
      </c>
      <c r="F60" s="190">
        <v>17952</v>
      </c>
    </row>
    <row r="61" spans="1:6" s="138" customFormat="1" ht="17.100000000000001" customHeight="1" outlineLevel="1" x14ac:dyDescent="0.25">
      <c r="A61" s="191">
        <v>1058011</v>
      </c>
      <c r="B61" s="192">
        <v>40808</v>
      </c>
      <c r="C61" s="73" t="s">
        <v>74</v>
      </c>
      <c r="D61" s="75">
        <v>112703</v>
      </c>
      <c r="E61" s="142" t="s">
        <v>13</v>
      </c>
      <c r="F61" s="193">
        <v>16000</v>
      </c>
    </row>
    <row r="62" spans="1:6" ht="17.100000000000001" customHeight="1" x14ac:dyDescent="0.25">
      <c r="A62" s="152">
        <v>1058012</v>
      </c>
      <c r="B62" s="188">
        <v>40813</v>
      </c>
      <c r="C62" s="76" t="s">
        <v>75</v>
      </c>
      <c r="D62" s="74">
        <v>40161</v>
      </c>
      <c r="E62" s="27" t="s">
        <v>9</v>
      </c>
      <c r="F62" s="190">
        <v>4198.41</v>
      </c>
    </row>
    <row r="63" spans="1:6" ht="17.100000000000001" customHeight="1" x14ac:dyDescent="0.25">
      <c r="A63" s="241">
        <v>1058013</v>
      </c>
      <c r="B63" s="182">
        <v>40812</v>
      </c>
      <c r="C63" s="242" t="s">
        <v>76</v>
      </c>
      <c r="D63" s="243">
        <v>40160</v>
      </c>
      <c r="E63" s="235" t="s">
        <v>9</v>
      </c>
      <c r="F63" s="195">
        <v>12308.8</v>
      </c>
    </row>
    <row r="64" spans="1:6" ht="17.100000000000001" customHeight="1" x14ac:dyDescent="0.25">
      <c r="A64" s="152">
        <v>1058017</v>
      </c>
      <c r="B64" s="188">
        <v>40792</v>
      </c>
      <c r="C64" s="73" t="s">
        <v>54</v>
      </c>
      <c r="D64" s="74">
        <v>77413</v>
      </c>
      <c r="E64" s="27" t="s">
        <v>9</v>
      </c>
      <c r="F64" s="190">
        <v>15561</v>
      </c>
    </row>
    <row r="65" spans="1:6" ht="17.100000000000001" customHeight="1" x14ac:dyDescent="0.25">
      <c r="A65" s="152">
        <v>1058018</v>
      </c>
      <c r="B65" s="188">
        <v>40813</v>
      </c>
      <c r="C65" s="73" t="s">
        <v>77</v>
      </c>
      <c r="D65" s="74">
        <v>107735</v>
      </c>
      <c r="E65" s="27" t="s">
        <v>9</v>
      </c>
      <c r="F65" s="190">
        <v>16925.63</v>
      </c>
    </row>
    <row r="66" spans="1:6" ht="17.100000000000001" customHeight="1" x14ac:dyDescent="0.25">
      <c r="A66" s="152">
        <v>1058032</v>
      </c>
      <c r="B66" s="188">
        <v>40814</v>
      </c>
      <c r="C66" s="73" t="s">
        <v>78</v>
      </c>
      <c r="D66" s="74">
        <v>117215</v>
      </c>
      <c r="E66" s="27" t="s">
        <v>9</v>
      </c>
      <c r="F66" s="190">
        <v>16250.7</v>
      </c>
    </row>
    <row r="67" spans="1:6" ht="17.100000000000001" customHeight="1" outlineLevel="1" x14ac:dyDescent="0.25">
      <c r="A67" s="152">
        <v>1058040</v>
      </c>
      <c r="B67" s="188">
        <v>40812</v>
      </c>
      <c r="C67" s="73" t="s">
        <v>70</v>
      </c>
      <c r="D67" s="74">
        <v>118750</v>
      </c>
      <c r="E67" s="79" t="s">
        <v>9</v>
      </c>
      <c r="F67" s="190">
        <v>4570.3999999999996</v>
      </c>
    </row>
    <row r="68" spans="1:6" s="135" customFormat="1" ht="17.100000000000001" customHeight="1" outlineLevel="1" x14ac:dyDescent="0.25">
      <c r="A68" s="152">
        <v>1058041</v>
      </c>
      <c r="B68" s="188">
        <v>40812</v>
      </c>
      <c r="C68" s="73" t="s">
        <v>42</v>
      </c>
      <c r="D68" s="74">
        <v>112304</v>
      </c>
      <c r="E68" s="79" t="s">
        <v>9</v>
      </c>
      <c r="F68" s="190">
        <v>4139.25</v>
      </c>
    </row>
    <row r="69" spans="1:6" s="135" customFormat="1" ht="17.100000000000001" customHeight="1" outlineLevel="1" x14ac:dyDescent="0.25">
      <c r="A69" s="152">
        <v>1058044</v>
      </c>
      <c r="B69" s="188">
        <v>40813</v>
      </c>
      <c r="C69" s="73" t="s">
        <v>79</v>
      </c>
      <c r="D69" s="74">
        <v>110011</v>
      </c>
      <c r="E69" s="79" t="s">
        <v>9</v>
      </c>
      <c r="F69" s="190">
        <v>13140</v>
      </c>
    </row>
    <row r="70" spans="1:6" ht="17.100000000000001" customHeight="1" outlineLevel="1" x14ac:dyDescent="0.25">
      <c r="A70" s="260"/>
      <c r="B70" s="246"/>
      <c r="C70" s="246"/>
      <c r="D70" s="246"/>
      <c r="E70" s="246"/>
      <c r="F70" s="260"/>
    </row>
    <row r="71" spans="1:6" ht="17.100000000000001" customHeight="1" outlineLevel="1" thickBot="1" x14ac:dyDescent="0.3">
      <c r="A71" s="260"/>
      <c r="B71" s="246"/>
      <c r="C71" s="246"/>
      <c r="D71" s="246"/>
      <c r="E71" s="28" t="s">
        <v>0</v>
      </c>
      <c r="F71" s="82">
        <f>SUM(F57:F69)</f>
        <v>147282.19</v>
      </c>
    </row>
    <row r="72" spans="1:6" s="135" customFormat="1" ht="17.100000000000001" customHeight="1" outlineLevel="1" thickTop="1" x14ac:dyDescent="0.25">
      <c r="A72" s="260"/>
      <c r="B72" s="246"/>
      <c r="C72" s="246"/>
      <c r="D72" s="246"/>
      <c r="E72" s="246"/>
      <c r="F72" s="245"/>
    </row>
    <row r="73" spans="1:6" s="135" customFormat="1" ht="17.100000000000001" customHeight="1" outlineLevel="1" thickBot="1" x14ac:dyDescent="0.3">
      <c r="A73" s="260"/>
      <c r="B73" s="246"/>
      <c r="C73" s="246"/>
      <c r="D73" s="246"/>
      <c r="E73" s="424" t="s">
        <v>33</v>
      </c>
      <c r="F73" s="30">
        <f>+F71+F52+F43+F33+F25+F16+F9</f>
        <v>283164.76</v>
      </c>
    </row>
    <row r="74" spans="1:6" ht="14.25" outlineLevel="1" thickTop="1" x14ac:dyDescent="0.25">
      <c r="A74" s="415"/>
      <c r="B74" s="416"/>
      <c r="C74" s="90"/>
      <c r="D74" s="417"/>
      <c r="E74" s="418"/>
      <c r="F74" s="419"/>
    </row>
    <row r="75" spans="1:6" s="135" customFormat="1" ht="17.100000000000001" customHeight="1" outlineLevel="1" x14ac:dyDescent="0.25">
      <c r="A75" s="167"/>
      <c r="B75" s="412"/>
      <c r="C75" s="420"/>
      <c r="D75" s="413"/>
      <c r="E75" s="48"/>
      <c r="F75" s="414"/>
    </row>
    <row r="76" spans="1:6" s="134" customFormat="1" ht="17.100000000000001" customHeight="1" outlineLevel="1" x14ac:dyDescent="0.25">
      <c r="A76" s="391"/>
      <c r="B76" s="410"/>
      <c r="C76" s="392"/>
      <c r="D76" s="421"/>
      <c r="E76" s="395"/>
      <c r="F76" s="422"/>
    </row>
    <row r="77" spans="1:6" s="135" customFormat="1" ht="17.100000000000001" customHeight="1" outlineLevel="1" x14ac:dyDescent="0.25">
      <c r="A77" s="167"/>
      <c r="B77" s="412"/>
      <c r="C77" s="90"/>
      <c r="D77" s="413"/>
      <c r="E77" s="48"/>
      <c r="F77" s="414"/>
    </row>
    <row r="78" spans="1:6" ht="17.100000000000001" customHeight="1" outlineLevel="1" x14ac:dyDescent="0.25">
      <c r="A78" s="167"/>
      <c r="B78" s="412"/>
      <c r="C78" s="90"/>
      <c r="D78" s="413"/>
      <c r="E78" s="48"/>
      <c r="F78" s="414"/>
    </row>
    <row r="79" spans="1:6" s="135" customFormat="1" ht="17.100000000000001" customHeight="1" outlineLevel="1" x14ac:dyDescent="0.25">
      <c r="A79" s="167"/>
      <c r="B79" s="412"/>
      <c r="C79" s="90"/>
      <c r="D79" s="413"/>
      <c r="E79" s="48"/>
      <c r="F79" s="414"/>
    </row>
    <row r="80" spans="1:6" s="135" customFormat="1" ht="39" customHeight="1" outlineLevel="1" x14ac:dyDescent="0.25">
      <c r="A80" s="415"/>
      <c r="B80" s="416"/>
      <c r="C80" s="90"/>
      <c r="D80" s="417"/>
      <c r="E80" s="423"/>
      <c r="F80" s="419"/>
    </row>
    <row r="81" spans="1:6" ht="13.5" outlineLevel="1" x14ac:dyDescent="0.25">
      <c r="A81" s="167"/>
      <c r="B81" s="412"/>
      <c r="C81" s="90"/>
      <c r="D81" s="413"/>
      <c r="E81" s="95"/>
      <c r="F81" s="414"/>
    </row>
    <row r="82" spans="1:6" ht="17.100000000000001" customHeight="1" outlineLevel="1" x14ac:dyDescent="0.25">
      <c r="A82" s="167"/>
      <c r="B82" s="412"/>
      <c r="C82" s="90"/>
      <c r="D82" s="413"/>
      <c r="E82" s="95"/>
      <c r="F82" s="414"/>
    </row>
    <row r="83" spans="1:6" ht="17.100000000000001" customHeight="1" outlineLevel="1" x14ac:dyDescent="0.25">
      <c r="A83" s="167"/>
      <c r="B83" s="412"/>
      <c r="C83" s="90"/>
      <c r="D83" s="413"/>
      <c r="E83" s="95"/>
      <c r="F83" s="414"/>
    </row>
    <row r="84" spans="1:6" ht="17.100000000000001" customHeight="1" x14ac:dyDescent="0.25">
      <c r="A84" s="251"/>
      <c r="B84" s="16"/>
      <c r="C84" s="16"/>
      <c r="D84" s="16"/>
      <c r="E84" s="16"/>
      <c r="F84" s="251"/>
    </row>
    <row r="85" spans="1:6" ht="17.100000000000001" customHeight="1" x14ac:dyDescent="0.25">
      <c r="A85" s="251"/>
      <c r="B85" s="16"/>
      <c r="C85" s="16"/>
      <c r="D85" s="16"/>
      <c r="E85" s="28"/>
      <c r="F85" s="411"/>
    </row>
    <row r="86" spans="1:6" ht="17.100000000000001" customHeight="1" x14ac:dyDescent="0.25">
      <c r="A86" s="251"/>
      <c r="B86" s="16"/>
      <c r="C86" s="16"/>
      <c r="D86" s="16"/>
      <c r="E86" s="16"/>
      <c r="F86" s="14"/>
    </row>
    <row r="87" spans="1:6" ht="17.100000000000001" customHeight="1" x14ac:dyDescent="0.25">
      <c r="A87" s="251"/>
      <c r="B87" s="16"/>
      <c r="C87" s="16"/>
      <c r="D87" s="16"/>
      <c r="E87" s="16"/>
      <c r="F87" s="14"/>
    </row>
    <row r="88" spans="1:6" ht="17.100000000000001" customHeight="1" x14ac:dyDescent="0.25">
      <c r="A88" s="251"/>
      <c r="B88" s="16"/>
      <c r="C88" s="16"/>
      <c r="D88" s="16"/>
      <c r="E88" s="16"/>
      <c r="F88" s="14"/>
    </row>
  </sheetData>
  <mergeCells count="1">
    <mergeCell ref="A2:F2"/>
  </mergeCells>
  <pageMargins left="0.7" right="0.7" top="0.75" bottom="0.75" header="0.3" footer="0.3"/>
  <pageSetup paperSize="9"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2"/>
  <sheetViews>
    <sheetView view="pageBreakPreview" topLeftCell="A32" zoomScale="60" workbookViewId="0">
      <selection activeCell="R44" activeCellId="1" sqref="A2:H2 R44"/>
    </sheetView>
  </sheetViews>
  <sheetFormatPr defaultRowHeight="13.5" outlineLevelRow="1" x14ac:dyDescent="0.25"/>
  <cols>
    <col min="1" max="1" width="10.28515625" style="18" bestFit="1" customWidth="1"/>
    <col min="2" max="2" width="21.85546875" style="18" customWidth="1"/>
    <col min="3" max="3" width="54.28515625" style="18" customWidth="1"/>
    <col min="4" max="4" width="12.7109375" style="1" hidden="1" customWidth="1"/>
    <col min="5" max="5" width="28.85546875" style="1" customWidth="1"/>
    <col min="6" max="6" width="18.7109375" style="11" bestFit="1" customWidth="1"/>
    <col min="7" max="16384" width="9.140625" style="1"/>
  </cols>
  <sheetData>
    <row r="1" spans="1:6" ht="20.25" x14ac:dyDescent="0.3">
      <c r="F1" s="340" t="s">
        <v>370</v>
      </c>
    </row>
    <row r="2" spans="1:6" x14ac:dyDescent="0.25">
      <c r="A2" s="1286" t="s">
        <v>103</v>
      </c>
      <c r="B2" s="1286"/>
      <c r="C2" s="1286"/>
      <c r="D2" s="1286"/>
      <c r="E2" s="1286"/>
      <c r="F2" s="1286"/>
    </row>
    <row r="3" spans="1:6" x14ac:dyDescent="0.25">
      <c r="A3" s="246" t="s">
        <v>6</v>
      </c>
      <c r="B3" s="246"/>
      <c r="C3" s="246"/>
      <c r="D3" s="260"/>
      <c r="E3" s="260"/>
      <c r="F3" s="14"/>
    </row>
    <row r="4" spans="1:6" x14ac:dyDescent="0.25">
      <c r="A4" s="246"/>
      <c r="B4" s="246"/>
      <c r="C4" s="246"/>
      <c r="D4" s="260"/>
      <c r="E4" s="260"/>
      <c r="F4" s="14"/>
    </row>
    <row r="5" spans="1:6" outlineLevel="1" x14ac:dyDescent="0.25">
      <c r="A5" s="252" t="s">
        <v>284</v>
      </c>
      <c r="B5" s="252" t="s">
        <v>7</v>
      </c>
      <c r="C5" s="253" t="s">
        <v>285</v>
      </c>
      <c r="D5" s="254" t="s">
        <v>8</v>
      </c>
      <c r="E5" s="252" t="s">
        <v>287</v>
      </c>
      <c r="F5" s="252" t="s">
        <v>286</v>
      </c>
    </row>
    <row r="6" spans="1:6" s="135" customFormat="1" outlineLevel="1" x14ac:dyDescent="0.25">
      <c r="A6" s="243">
        <v>1058111</v>
      </c>
      <c r="B6" s="259">
        <v>40814</v>
      </c>
      <c r="C6" s="242" t="s">
        <v>82</v>
      </c>
      <c r="D6" s="239">
        <v>100107</v>
      </c>
      <c r="E6" s="237" t="s">
        <v>9</v>
      </c>
      <c r="F6" s="261">
        <v>2942</v>
      </c>
    </row>
    <row r="7" spans="1:6" outlineLevel="1" x14ac:dyDescent="0.25">
      <c r="A7" s="74">
        <v>1058116</v>
      </c>
      <c r="B7" s="196">
        <v>40800</v>
      </c>
      <c r="C7" s="149" t="s">
        <v>83</v>
      </c>
      <c r="D7" s="162">
        <v>118569</v>
      </c>
      <c r="E7" s="93" t="s">
        <v>9</v>
      </c>
      <c r="F7" s="151">
        <v>27223.200000000001</v>
      </c>
    </row>
    <row r="8" spans="1:6" outlineLevel="1" x14ac:dyDescent="0.25">
      <c r="A8" s="74">
        <v>1058118</v>
      </c>
      <c r="B8" s="196">
        <v>40800</v>
      </c>
      <c r="C8" s="149" t="s">
        <v>83</v>
      </c>
      <c r="D8" s="162">
        <v>118571</v>
      </c>
      <c r="E8" s="93" t="s">
        <v>9</v>
      </c>
      <c r="F8" s="151">
        <v>27223.200000000001</v>
      </c>
    </row>
    <row r="9" spans="1:6" s="234" customFormat="1" outlineLevel="1" x14ac:dyDescent="0.25">
      <c r="A9" s="85"/>
      <c r="B9" s="86"/>
      <c r="C9" s="59"/>
      <c r="D9" s="45"/>
      <c r="E9" s="251"/>
      <c r="F9" s="14"/>
    </row>
    <row r="10" spans="1:6" ht="14.25" thickBot="1" x14ac:dyDescent="0.3">
      <c r="A10" s="246"/>
      <c r="B10" s="246"/>
      <c r="C10" s="246"/>
      <c r="D10" s="260"/>
      <c r="E10" s="40" t="s">
        <v>0</v>
      </c>
      <c r="F10" s="13">
        <f>SUM(F6:F8)</f>
        <v>57388.4</v>
      </c>
    </row>
    <row r="11" spans="1:6" ht="14.25" thickTop="1" x14ac:dyDescent="0.25">
      <c r="A11" s="246"/>
      <c r="B11" s="246"/>
      <c r="C11" s="246"/>
      <c r="D11" s="260"/>
      <c r="E11" s="246"/>
      <c r="F11" s="245"/>
    </row>
    <row r="12" spans="1:6" x14ac:dyDescent="0.25">
      <c r="A12" s="246"/>
      <c r="B12" s="246"/>
      <c r="C12" s="246"/>
      <c r="D12" s="260"/>
      <c r="E12" s="246"/>
      <c r="F12" s="245"/>
    </row>
    <row r="13" spans="1:6" x14ac:dyDescent="0.25">
      <c r="A13" s="246" t="s">
        <v>12</v>
      </c>
      <c r="B13" s="246"/>
      <c r="C13" s="246"/>
      <c r="D13" s="260"/>
      <c r="E13" s="246"/>
      <c r="F13" s="14"/>
    </row>
    <row r="14" spans="1:6" x14ac:dyDescent="0.25">
      <c r="A14" s="246"/>
      <c r="B14" s="246"/>
      <c r="C14" s="246"/>
      <c r="D14" s="260"/>
      <c r="E14" s="246"/>
      <c r="F14" s="14"/>
    </row>
    <row r="15" spans="1:6" x14ac:dyDescent="0.25">
      <c r="A15" s="252" t="s">
        <v>284</v>
      </c>
      <c r="B15" s="252" t="s">
        <v>7</v>
      </c>
      <c r="C15" s="253" t="s">
        <v>285</v>
      </c>
      <c r="D15" s="254" t="s">
        <v>8</v>
      </c>
      <c r="E15" s="252" t="s">
        <v>287</v>
      </c>
      <c r="F15" s="252" t="s">
        <v>286</v>
      </c>
    </row>
    <row r="16" spans="1:6" outlineLevel="1" x14ac:dyDescent="0.25">
      <c r="A16" s="147">
        <v>1058151</v>
      </c>
      <c r="B16" s="262">
        <v>40791</v>
      </c>
      <c r="C16" s="258" t="s">
        <v>84</v>
      </c>
      <c r="D16" s="269">
        <v>89629</v>
      </c>
      <c r="E16" s="237" t="s">
        <v>9</v>
      </c>
      <c r="F16" s="261">
        <v>28000</v>
      </c>
    </row>
    <row r="17" spans="1:6" s="134" customFormat="1" outlineLevel="1" x14ac:dyDescent="0.25">
      <c r="A17" s="199">
        <v>1058158</v>
      </c>
      <c r="B17" s="200">
        <v>40820</v>
      </c>
      <c r="C17" s="73" t="s">
        <v>85</v>
      </c>
      <c r="D17" s="43">
        <v>63220</v>
      </c>
      <c r="E17" s="94" t="s">
        <v>58</v>
      </c>
      <c r="F17" s="151">
        <v>3100</v>
      </c>
    </row>
    <row r="18" spans="1:6" s="135" customFormat="1" outlineLevel="1" x14ac:dyDescent="0.25">
      <c r="A18" s="199">
        <v>1058167</v>
      </c>
      <c r="B18" s="200">
        <v>40821</v>
      </c>
      <c r="C18" s="73" t="s">
        <v>86</v>
      </c>
      <c r="D18" s="43">
        <v>107342</v>
      </c>
      <c r="E18" s="94" t="s">
        <v>13</v>
      </c>
      <c r="F18" s="151">
        <v>3705</v>
      </c>
    </row>
    <row r="19" spans="1:6" s="135" customFormat="1" outlineLevel="1" x14ac:dyDescent="0.25">
      <c r="A19" s="26"/>
      <c r="B19" s="202"/>
      <c r="C19" s="90"/>
      <c r="D19" s="84"/>
      <c r="E19" s="48"/>
      <c r="F19" s="133"/>
    </row>
    <row r="20" spans="1:6" s="135" customFormat="1" ht="14.25" outlineLevel="1" thickBot="1" x14ac:dyDescent="0.3">
      <c r="A20" s="203"/>
      <c r="B20" s="203"/>
      <c r="C20" s="203"/>
      <c r="D20" s="158"/>
      <c r="E20" s="28" t="s">
        <v>0</v>
      </c>
      <c r="F20" s="204">
        <f>SUM(F16:F18)</f>
        <v>34805</v>
      </c>
    </row>
    <row r="21" spans="1:6" s="135" customFormat="1" ht="14.25" outlineLevel="1" thickTop="1" x14ac:dyDescent="0.25">
      <c r="A21" s="246"/>
      <c r="B21" s="246"/>
      <c r="C21" s="246"/>
      <c r="D21" s="260"/>
      <c r="E21" s="28"/>
      <c r="F21" s="14"/>
    </row>
    <row r="22" spans="1:6" outlineLevel="1" x14ac:dyDescent="0.25">
      <c r="A22" s="246" t="s">
        <v>18</v>
      </c>
      <c r="B22" s="246"/>
      <c r="C22" s="246"/>
      <c r="D22" s="260"/>
      <c r="E22" s="246"/>
      <c r="F22" s="245"/>
    </row>
    <row r="23" spans="1:6" x14ac:dyDescent="0.25">
      <c r="A23" s="246"/>
      <c r="B23" s="246"/>
      <c r="C23" s="246"/>
      <c r="D23" s="260"/>
      <c r="E23" s="246"/>
      <c r="F23" s="245"/>
    </row>
    <row r="24" spans="1:6" x14ac:dyDescent="0.25">
      <c r="A24" s="252" t="s">
        <v>284</v>
      </c>
      <c r="B24" s="252" t="s">
        <v>7</v>
      </c>
      <c r="C24" s="253" t="s">
        <v>285</v>
      </c>
      <c r="D24" s="254" t="s">
        <v>8</v>
      </c>
      <c r="E24" s="252" t="s">
        <v>287</v>
      </c>
      <c r="F24" s="252" t="s">
        <v>286</v>
      </c>
    </row>
    <row r="25" spans="1:6" x14ac:dyDescent="0.25">
      <c r="A25" s="205">
        <v>1058232</v>
      </c>
      <c r="B25" s="200">
        <v>40812</v>
      </c>
      <c r="C25" s="201" t="s">
        <v>87</v>
      </c>
      <c r="D25" s="43">
        <v>114593</v>
      </c>
      <c r="E25" s="79" t="s">
        <v>13</v>
      </c>
      <c r="F25" s="151">
        <v>855</v>
      </c>
    </row>
    <row r="26" spans="1:6" x14ac:dyDescent="0.25">
      <c r="A26" s="205">
        <v>1058264</v>
      </c>
      <c r="B26" s="200">
        <v>40821</v>
      </c>
      <c r="C26" s="73" t="s">
        <v>88</v>
      </c>
      <c r="D26" s="38">
        <v>110025</v>
      </c>
      <c r="E26" s="79" t="s">
        <v>13</v>
      </c>
      <c r="F26" s="151">
        <v>11043</v>
      </c>
    </row>
    <row r="27" spans="1:6" x14ac:dyDescent="0.25">
      <c r="A27" s="205">
        <v>1058278</v>
      </c>
      <c r="B27" s="200">
        <v>40798</v>
      </c>
      <c r="C27" s="73" t="s">
        <v>89</v>
      </c>
      <c r="D27" s="38">
        <v>78828</v>
      </c>
      <c r="E27" s="79" t="s">
        <v>13</v>
      </c>
      <c r="F27" s="151">
        <v>5522.4</v>
      </c>
    </row>
    <row r="28" spans="1:6" outlineLevel="1" x14ac:dyDescent="0.25">
      <c r="A28" s="205">
        <v>1058279</v>
      </c>
      <c r="B28" s="200">
        <v>40798</v>
      </c>
      <c r="C28" s="73" t="s">
        <v>89</v>
      </c>
      <c r="D28" s="38">
        <v>78827</v>
      </c>
      <c r="E28" s="79" t="s">
        <v>90</v>
      </c>
      <c r="F28" s="151">
        <v>485</v>
      </c>
    </row>
    <row r="29" spans="1:6" outlineLevel="1" x14ac:dyDescent="0.25">
      <c r="A29" s="205">
        <v>1058295</v>
      </c>
      <c r="B29" s="200">
        <v>40815</v>
      </c>
      <c r="C29" s="73" t="s">
        <v>91</v>
      </c>
      <c r="D29" s="38">
        <v>85132</v>
      </c>
      <c r="E29" s="79" t="s">
        <v>13</v>
      </c>
      <c r="F29" s="151">
        <v>11799</v>
      </c>
    </row>
    <row r="30" spans="1:6" outlineLevel="1" x14ac:dyDescent="0.25">
      <c r="A30" s="205">
        <v>1058297</v>
      </c>
      <c r="B30" s="200">
        <v>40821</v>
      </c>
      <c r="C30" s="73" t="s">
        <v>92</v>
      </c>
      <c r="D30" s="38">
        <v>112715</v>
      </c>
      <c r="E30" s="79" t="s">
        <v>13</v>
      </c>
      <c r="F30" s="151">
        <v>2083</v>
      </c>
    </row>
    <row r="31" spans="1:6" outlineLevel="1" x14ac:dyDescent="0.25">
      <c r="A31" s="206"/>
      <c r="B31" s="202"/>
      <c r="C31" s="90"/>
      <c r="D31" s="84"/>
      <c r="E31" s="95"/>
      <c r="F31" s="133"/>
    </row>
    <row r="32" spans="1:6" ht="14.25" outlineLevel="1" thickBot="1" x14ac:dyDescent="0.3">
      <c r="A32" s="246"/>
      <c r="B32" s="246"/>
      <c r="C32" s="246"/>
      <c r="D32" s="260"/>
      <c r="E32" s="80" t="s">
        <v>0</v>
      </c>
      <c r="F32" s="13">
        <f>SUM(F25:F30)</f>
        <v>31787.4</v>
      </c>
    </row>
    <row r="33" spans="1:6" ht="14.25" outlineLevel="1" thickTop="1" x14ac:dyDescent="0.25">
      <c r="A33" s="246"/>
      <c r="B33" s="246"/>
      <c r="C33" s="246"/>
      <c r="D33" s="260"/>
      <c r="E33" s="80"/>
      <c r="F33" s="14"/>
    </row>
    <row r="34" spans="1:6" s="135" customFormat="1" outlineLevel="1" x14ac:dyDescent="0.25">
      <c r="A34" s="246" t="s">
        <v>26</v>
      </c>
      <c r="B34" s="246"/>
      <c r="C34" s="246"/>
      <c r="D34" s="260"/>
      <c r="E34" s="246"/>
      <c r="F34" s="245"/>
    </row>
    <row r="35" spans="1:6" outlineLevel="1" x14ac:dyDescent="0.25">
      <c r="A35" s="246"/>
      <c r="B35" s="246"/>
      <c r="C35" s="246"/>
      <c r="D35" s="260"/>
      <c r="E35" s="246"/>
      <c r="F35" s="245"/>
    </row>
    <row r="36" spans="1:6" x14ac:dyDescent="0.25">
      <c r="A36" s="252" t="s">
        <v>284</v>
      </c>
      <c r="B36" s="252" t="s">
        <v>7</v>
      </c>
      <c r="C36" s="253" t="s">
        <v>285</v>
      </c>
      <c r="D36" s="254" t="s">
        <v>8</v>
      </c>
      <c r="E36" s="252" t="s">
        <v>287</v>
      </c>
      <c r="F36" s="252" t="s">
        <v>286</v>
      </c>
    </row>
    <row r="37" spans="1:6" x14ac:dyDescent="0.25">
      <c r="A37" s="205">
        <v>1058302</v>
      </c>
      <c r="B37" s="200">
        <v>40833</v>
      </c>
      <c r="C37" s="73" t="s">
        <v>93</v>
      </c>
      <c r="D37" s="43">
        <v>107225</v>
      </c>
      <c r="E37" s="79" t="s">
        <v>13</v>
      </c>
      <c r="F37" s="151">
        <v>8303.08</v>
      </c>
    </row>
    <row r="38" spans="1:6" x14ac:dyDescent="0.25">
      <c r="A38" s="205">
        <v>1058371</v>
      </c>
      <c r="B38" s="200">
        <v>40784</v>
      </c>
      <c r="C38" s="73" t="s">
        <v>94</v>
      </c>
      <c r="D38" s="38">
        <v>81694</v>
      </c>
      <c r="E38" s="79" t="s">
        <v>13</v>
      </c>
      <c r="F38" s="151">
        <v>8363.6</v>
      </c>
    </row>
    <row r="39" spans="1:6" ht="14.25" thickBot="1" x14ac:dyDescent="0.3">
      <c r="A39" s="203"/>
      <c r="B39" s="203"/>
      <c r="C39" s="203"/>
      <c r="D39" s="158"/>
      <c r="E39" s="80" t="s">
        <v>0</v>
      </c>
      <c r="F39" s="204">
        <f>SUM(F37:F38)</f>
        <v>16666.68</v>
      </c>
    </row>
    <row r="40" spans="1:6" ht="14.25" thickTop="1" x14ac:dyDescent="0.25">
      <c r="A40" s="246"/>
      <c r="B40" s="246"/>
      <c r="C40" s="246"/>
      <c r="D40" s="260"/>
      <c r="E40" s="246"/>
      <c r="F40" s="245"/>
    </row>
    <row r="41" spans="1:6" outlineLevel="1" x14ac:dyDescent="0.25">
      <c r="A41" s="246"/>
      <c r="B41" s="246"/>
      <c r="C41" s="246"/>
      <c r="D41" s="260"/>
      <c r="E41" s="246"/>
      <c r="F41" s="245"/>
    </row>
    <row r="42" spans="1:6" s="134" customFormat="1" outlineLevel="1" x14ac:dyDescent="0.25">
      <c r="A42" s="246" t="s">
        <v>28</v>
      </c>
      <c r="B42" s="246"/>
      <c r="C42" s="246"/>
      <c r="D42" s="260"/>
      <c r="E42" s="246"/>
      <c r="F42" s="245"/>
    </row>
    <row r="43" spans="1:6" s="135" customFormat="1" outlineLevel="1" x14ac:dyDescent="0.25">
      <c r="A43" s="246"/>
      <c r="B43" s="246"/>
      <c r="C43" s="246"/>
      <c r="D43" s="260"/>
      <c r="E43" s="246"/>
      <c r="F43" s="245"/>
    </row>
    <row r="44" spans="1:6" s="135" customFormat="1" ht="12.75" outlineLevel="1" x14ac:dyDescent="0.2">
      <c r="A44" s="252" t="s">
        <v>284</v>
      </c>
      <c r="B44" s="252" t="s">
        <v>7</v>
      </c>
      <c r="C44" s="253" t="s">
        <v>285</v>
      </c>
      <c r="D44" s="254" t="s">
        <v>8</v>
      </c>
      <c r="E44" s="252" t="s">
        <v>287</v>
      </c>
      <c r="F44" s="252" t="s">
        <v>286</v>
      </c>
    </row>
    <row r="45" spans="1:6" x14ac:dyDescent="0.25">
      <c r="A45" s="199">
        <v>1058395</v>
      </c>
      <c r="B45" s="200">
        <v>40826</v>
      </c>
      <c r="C45" s="73" t="s">
        <v>95</v>
      </c>
      <c r="D45" s="43">
        <v>117217</v>
      </c>
      <c r="E45" s="27" t="s">
        <v>9</v>
      </c>
      <c r="F45" s="151">
        <v>2072.5</v>
      </c>
    </row>
    <row r="46" spans="1:6" x14ac:dyDescent="0.25">
      <c r="A46" s="199">
        <v>1058381</v>
      </c>
      <c r="B46" s="200">
        <v>40833</v>
      </c>
      <c r="C46" s="210" t="s">
        <v>96</v>
      </c>
      <c r="D46" s="43">
        <v>78843</v>
      </c>
      <c r="E46" s="27" t="s">
        <v>13</v>
      </c>
      <c r="F46" s="151">
        <v>28659.599999999999</v>
      </c>
    </row>
    <row r="47" spans="1:6" ht="14.25" thickBot="1" x14ac:dyDescent="0.3">
      <c r="A47" s="203"/>
      <c r="B47" s="203"/>
      <c r="C47" s="203"/>
      <c r="D47" s="158"/>
      <c r="E47" s="203" t="s">
        <v>0</v>
      </c>
      <c r="F47" s="204">
        <f>SUM(F45:F46)</f>
        <v>30732.1</v>
      </c>
    </row>
    <row r="48" spans="1:6" ht="14.25" thickTop="1" x14ac:dyDescent="0.25">
      <c r="A48" s="246"/>
      <c r="B48" s="246"/>
      <c r="C48" s="246"/>
      <c r="D48" s="260"/>
      <c r="E48" s="246"/>
      <c r="F48" s="245"/>
    </row>
    <row r="49" spans="1:6" x14ac:dyDescent="0.25">
      <c r="A49" s="246" t="s">
        <v>62</v>
      </c>
      <c r="B49" s="246"/>
      <c r="C49" s="246"/>
      <c r="D49" s="260"/>
      <c r="E49" s="246"/>
      <c r="F49" s="245"/>
    </row>
    <row r="50" spans="1:6" outlineLevel="1" x14ac:dyDescent="0.25">
      <c r="A50" s="246"/>
      <c r="B50" s="246"/>
      <c r="C50" s="246"/>
      <c r="D50" s="260"/>
      <c r="E50" s="246"/>
      <c r="F50" s="245"/>
    </row>
    <row r="51" spans="1:6" s="135" customFormat="1" ht="12.75" outlineLevel="1" x14ac:dyDescent="0.2">
      <c r="A51" s="252" t="s">
        <v>284</v>
      </c>
      <c r="B51" s="252" t="s">
        <v>7</v>
      </c>
      <c r="C51" s="253" t="s">
        <v>285</v>
      </c>
      <c r="D51" s="254" t="s">
        <v>8</v>
      </c>
      <c r="E51" s="252" t="s">
        <v>287</v>
      </c>
      <c r="F51" s="252" t="s">
        <v>286</v>
      </c>
    </row>
    <row r="52" spans="1:6" outlineLevel="1" x14ac:dyDescent="0.25">
      <c r="A52" s="207">
        <v>1058510</v>
      </c>
      <c r="B52" s="247">
        <v>40827</v>
      </c>
      <c r="C52" s="146" t="s">
        <v>98</v>
      </c>
      <c r="D52" s="208">
        <v>110046</v>
      </c>
      <c r="E52" s="140" t="s">
        <v>97</v>
      </c>
      <c r="F52" s="266">
        <v>7560</v>
      </c>
    </row>
    <row r="53" spans="1:6" ht="14.25" thickBot="1" x14ac:dyDescent="0.3">
      <c r="A53" s="246"/>
      <c r="B53" s="246"/>
      <c r="C53" s="246"/>
      <c r="D53" s="260"/>
      <c r="E53" s="40" t="s">
        <v>0</v>
      </c>
      <c r="F53" s="13">
        <f>SUM(F52:F52)</f>
        <v>7560</v>
      </c>
    </row>
    <row r="54" spans="1:6" ht="14.25" thickTop="1" x14ac:dyDescent="0.25">
      <c r="A54" s="246"/>
      <c r="B54" s="246"/>
      <c r="C54" s="246"/>
      <c r="D54" s="260"/>
      <c r="E54" s="246"/>
      <c r="F54" s="245"/>
    </row>
    <row r="55" spans="1:6" x14ac:dyDescent="0.25">
      <c r="A55" s="246" t="s">
        <v>63</v>
      </c>
      <c r="B55" s="246"/>
      <c r="C55" s="246"/>
      <c r="D55" s="260"/>
      <c r="E55" s="246"/>
      <c r="F55" s="245"/>
    </row>
    <row r="56" spans="1:6" x14ac:dyDescent="0.25">
      <c r="A56" s="246"/>
      <c r="B56" s="246"/>
      <c r="C56" s="246"/>
      <c r="D56" s="260"/>
      <c r="E56" s="246"/>
      <c r="F56" s="245"/>
    </row>
    <row r="57" spans="1:6" outlineLevel="1" x14ac:dyDescent="0.25">
      <c r="A57" s="252" t="s">
        <v>284</v>
      </c>
      <c r="B57" s="252" t="s">
        <v>7</v>
      </c>
      <c r="C57" s="253" t="s">
        <v>285</v>
      </c>
      <c r="D57" s="254" t="s">
        <v>8</v>
      </c>
      <c r="E57" s="252" t="s">
        <v>287</v>
      </c>
      <c r="F57" s="252" t="s">
        <v>286</v>
      </c>
    </row>
    <row r="58" spans="1:6" s="134" customFormat="1" outlineLevel="1" x14ac:dyDescent="0.25">
      <c r="A58" s="199">
        <v>1058529</v>
      </c>
      <c r="B58" s="200">
        <v>40834</v>
      </c>
      <c r="C58" s="201" t="s">
        <v>100</v>
      </c>
      <c r="D58" s="43">
        <v>114459</v>
      </c>
      <c r="E58" s="27" t="s">
        <v>9</v>
      </c>
      <c r="F58" s="151">
        <v>10346.379999999999</v>
      </c>
    </row>
    <row r="59" spans="1:6" x14ac:dyDescent="0.25">
      <c r="A59" s="199">
        <v>1058552</v>
      </c>
      <c r="B59" s="200">
        <v>40835</v>
      </c>
      <c r="C59" s="73" t="s">
        <v>101</v>
      </c>
      <c r="D59" s="38">
        <v>89655</v>
      </c>
      <c r="E59" s="27" t="s">
        <v>9</v>
      </c>
      <c r="F59" s="151">
        <v>5302.6</v>
      </c>
    </row>
    <row r="60" spans="1:6" x14ac:dyDescent="0.25">
      <c r="A60" s="199">
        <v>1058565</v>
      </c>
      <c r="B60" s="200">
        <v>40834</v>
      </c>
      <c r="C60" s="73" t="s">
        <v>102</v>
      </c>
      <c r="D60" s="38">
        <v>82683</v>
      </c>
      <c r="E60" s="27" t="s">
        <v>9</v>
      </c>
      <c r="F60" s="151">
        <v>6714.6</v>
      </c>
    </row>
    <row r="61" spans="1:6" ht="14.25" thickBot="1" x14ac:dyDescent="0.3">
      <c r="A61" s="203"/>
      <c r="B61" s="203"/>
      <c r="C61" s="203"/>
      <c r="D61" s="211"/>
      <c r="E61" s="28" t="s">
        <v>0</v>
      </c>
      <c r="F61" s="204">
        <f>SUM(F58:F60)</f>
        <v>22363.58</v>
      </c>
    </row>
    <row r="62" spans="1:6" ht="14.25" thickTop="1" x14ac:dyDescent="0.25">
      <c r="A62" s="203"/>
      <c r="B62" s="203"/>
      <c r="C62" s="203"/>
      <c r="D62" s="158"/>
      <c r="E62" s="203"/>
      <c r="F62" s="212"/>
    </row>
    <row r="63" spans="1:6" outlineLevel="1" x14ac:dyDescent="0.25">
      <c r="A63" s="246"/>
      <c r="B63" s="246"/>
      <c r="C63" s="246"/>
      <c r="D63" s="260"/>
      <c r="E63" s="260"/>
      <c r="F63" s="245"/>
    </row>
    <row r="64" spans="1:6" s="135" customFormat="1" ht="14.25" outlineLevel="1" thickBot="1" x14ac:dyDescent="0.3">
      <c r="A64" s="246"/>
      <c r="B64" s="246"/>
      <c r="C64" s="246"/>
      <c r="D64" s="260"/>
      <c r="E64" s="434" t="s">
        <v>33</v>
      </c>
      <c r="F64" s="30">
        <f>+F61+F53+F47+F39+F32+F20+F10</f>
        <v>201303.16</v>
      </c>
    </row>
    <row r="65" spans="1:6" s="135" customFormat="1" ht="14.25" outlineLevel="1" thickTop="1" x14ac:dyDescent="0.25">
      <c r="A65" s="26"/>
      <c r="B65" s="202"/>
      <c r="C65" s="90"/>
      <c r="D65" s="84"/>
      <c r="E65" s="48"/>
      <c r="F65" s="133"/>
    </row>
    <row r="66" spans="1:6" s="134" customFormat="1" outlineLevel="1" x14ac:dyDescent="0.25">
      <c r="A66" s="393"/>
      <c r="B66" s="426"/>
      <c r="C66" s="433"/>
      <c r="D66" s="431"/>
      <c r="E66" s="395"/>
      <c r="F66" s="394"/>
    </row>
    <row r="67" spans="1:6" outlineLevel="1" x14ac:dyDescent="0.25">
      <c r="A67" s="26"/>
      <c r="B67" s="202"/>
      <c r="C67" s="90"/>
      <c r="D67" s="84"/>
      <c r="E67" s="48"/>
      <c r="F67" s="133"/>
    </row>
    <row r="68" spans="1:6" x14ac:dyDescent="0.25">
      <c r="A68" s="389"/>
      <c r="B68" s="389"/>
      <c r="C68" s="389"/>
      <c r="D68" s="211"/>
      <c r="E68" s="28"/>
      <c r="F68" s="133"/>
    </row>
    <row r="69" spans="1:6" x14ac:dyDescent="0.25">
      <c r="A69" s="389"/>
      <c r="B69" s="389"/>
      <c r="C69" s="389"/>
      <c r="D69" s="211"/>
      <c r="E69" s="389"/>
      <c r="F69" s="133"/>
    </row>
    <row r="70" spans="1:6" x14ac:dyDescent="0.25">
      <c r="A70" s="16"/>
      <c r="B70" s="16"/>
      <c r="C70" s="16"/>
      <c r="D70" s="251"/>
      <c r="E70" s="251"/>
      <c r="F70" s="14"/>
    </row>
    <row r="71" spans="1:6" x14ac:dyDescent="0.25">
      <c r="A71" s="16"/>
      <c r="B71" s="16"/>
      <c r="C71" s="16"/>
      <c r="D71" s="251"/>
      <c r="E71" s="40"/>
      <c r="F71" s="14"/>
    </row>
    <row r="72" spans="1:6" x14ac:dyDescent="0.25">
      <c r="A72" s="16"/>
      <c r="B72" s="16"/>
      <c r="C72" s="16"/>
      <c r="D72" s="251"/>
      <c r="E72" s="251"/>
      <c r="F72" s="14"/>
    </row>
  </sheetData>
  <mergeCells count="1">
    <mergeCell ref="A2:F2"/>
  </mergeCells>
  <pageMargins left="0.7" right="0.7" top="0.75" bottom="0.75" header="0.3" footer="0.3"/>
  <pageSetup paperSize="9"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view="pageBreakPreview" topLeftCell="A57" zoomScale="60" workbookViewId="0">
      <selection activeCell="R44" activeCellId="1" sqref="A2:H2 R44"/>
    </sheetView>
  </sheetViews>
  <sheetFormatPr defaultRowHeight="13.5" outlineLevelRow="1" x14ac:dyDescent="0.25"/>
  <cols>
    <col min="1" max="1" width="10.140625" style="18" bestFit="1" customWidth="1"/>
    <col min="2" max="2" width="20.7109375" style="18" bestFit="1" customWidth="1"/>
    <col min="3" max="3" width="33.85546875" style="18" bestFit="1" customWidth="1"/>
    <col min="4" max="4" width="14.7109375" style="1" hidden="1" customWidth="1"/>
    <col min="5" max="5" width="38" style="1" bestFit="1" customWidth="1"/>
    <col min="6" max="6" width="16.7109375" style="11" bestFit="1" customWidth="1"/>
    <col min="7" max="16384" width="9.140625" style="1"/>
  </cols>
  <sheetData>
    <row r="1" spans="1:6" ht="20.25" x14ac:dyDescent="0.3">
      <c r="F1" s="340" t="s">
        <v>371</v>
      </c>
    </row>
    <row r="2" spans="1:6" x14ac:dyDescent="0.25">
      <c r="A2" s="1286" t="s">
        <v>147</v>
      </c>
      <c r="B2" s="1286"/>
      <c r="C2" s="1286"/>
      <c r="D2" s="1286"/>
      <c r="E2" s="1286"/>
      <c r="F2" s="1286"/>
    </row>
    <row r="3" spans="1:6" x14ac:dyDescent="0.25">
      <c r="A3" s="246" t="s">
        <v>6</v>
      </c>
      <c r="B3" s="246"/>
      <c r="C3" s="246"/>
      <c r="D3" s="260"/>
      <c r="E3" s="260"/>
      <c r="F3" s="245"/>
    </row>
    <row r="4" spans="1:6" x14ac:dyDescent="0.25">
      <c r="A4" s="246"/>
      <c r="B4" s="246"/>
      <c r="C4" s="246"/>
      <c r="D4" s="260"/>
      <c r="E4" s="260"/>
      <c r="F4" s="245"/>
    </row>
    <row r="5" spans="1:6" x14ac:dyDescent="0.25">
      <c r="A5" s="252" t="s">
        <v>284</v>
      </c>
      <c r="B5" s="252" t="s">
        <v>7</v>
      </c>
      <c r="C5" s="253" t="s">
        <v>285</v>
      </c>
      <c r="D5" s="254" t="s">
        <v>8</v>
      </c>
      <c r="E5" s="252" t="s">
        <v>287</v>
      </c>
      <c r="F5" s="131" t="s">
        <v>286</v>
      </c>
    </row>
    <row r="6" spans="1:6" ht="17.100000000000001" customHeight="1" outlineLevel="1" x14ac:dyDescent="0.25">
      <c r="A6" s="205">
        <v>1058634</v>
      </c>
      <c r="B6" s="196">
        <v>41201</v>
      </c>
      <c r="C6" s="213" t="s">
        <v>104</v>
      </c>
      <c r="D6" s="214">
        <v>119041</v>
      </c>
      <c r="E6" s="97" t="s">
        <v>13</v>
      </c>
      <c r="F6" s="151">
        <v>11519.3</v>
      </c>
    </row>
    <row r="7" spans="1:6" s="135" customFormat="1" ht="17.100000000000001" customHeight="1" outlineLevel="1" thickBot="1" x14ac:dyDescent="0.3">
      <c r="A7" s="246"/>
      <c r="B7" s="246"/>
      <c r="C7" s="246"/>
      <c r="D7" s="260"/>
      <c r="E7" s="256" t="s">
        <v>0</v>
      </c>
      <c r="F7" s="13">
        <f>SUM(F6:F6)</f>
        <v>11519.3</v>
      </c>
    </row>
    <row r="8" spans="1:6" s="135" customFormat="1" ht="17.100000000000001" customHeight="1" outlineLevel="1" thickTop="1" x14ac:dyDescent="0.25">
      <c r="A8" s="246"/>
      <c r="B8" s="246"/>
      <c r="C8" s="246"/>
      <c r="D8" s="260"/>
      <c r="E8" s="260"/>
      <c r="F8" s="245"/>
    </row>
    <row r="9" spans="1:6" x14ac:dyDescent="0.25">
      <c r="A9" s="246"/>
      <c r="B9" s="246"/>
      <c r="C9" s="246"/>
      <c r="D9" s="260"/>
      <c r="E9" s="260"/>
      <c r="F9" s="245"/>
    </row>
    <row r="10" spans="1:6" x14ac:dyDescent="0.25">
      <c r="A10" s="246" t="s">
        <v>28</v>
      </c>
      <c r="B10" s="246"/>
      <c r="C10" s="246"/>
      <c r="D10" s="260"/>
      <c r="E10" s="260"/>
      <c r="F10" s="245"/>
    </row>
    <row r="11" spans="1:6" x14ac:dyDescent="0.25">
      <c r="A11" s="246"/>
      <c r="B11" s="246"/>
      <c r="C11" s="246"/>
      <c r="D11" s="260"/>
      <c r="E11" s="260"/>
      <c r="F11" s="245"/>
    </row>
    <row r="12" spans="1:6" x14ac:dyDescent="0.25">
      <c r="A12" s="252" t="s">
        <v>284</v>
      </c>
      <c r="B12" s="252" t="s">
        <v>7</v>
      </c>
      <c r="C12" s="253" t="s">
        <v>285</v>
      </c>
      <c r="D12" s="254" t="s">
        <v>8</v>
      </c>
      <c r="E12" s="252" t="s">
        <v>287</v>
      </c>
      <c r="F12" s="131" t="s">
        <v>286</v>
      </c>
    </row>
    <row r="13" spans="1:6" x14ac:dyDescent="0.25">
      <c r="A13" s="91">
        <v>1058801</v>
      </c>
      <c r="B13" s="87">
        <v>40854</v>
      </c>
      <c r="C13" s="92" t="s">
        <v>106</v>
      </c>
      <c r="D13" s="35">
        <v>82278</v>
      </c>
      <c r="E13" s="96" t="s">
        <v>9</v>
      </c>
      <c r="F13" s="3">
        <v>27540</v>
      </c>
    </row>
    <row r="14" spans="1:6" ht="12.75" customHeight="1" outlineLevel="1" x14ac:dyDescent="0.25">
      <c r="A14" s="205">
        <v>1058807</v>
      </c>
      <c r="B14" s="200">
        <v>40855</v>
      </c>
      <c r="C14" s="73" t="s">
        <v>27</v>
      </c>
      <c r="D14" s="43">
        <v>58636</v>
      </c>
      <c r="E14" s="96" t="s">
        <v>9</v>
      </c>
      <c r="F14" s="151">
        <v>2407.12</v>
      </c>
    </row>
    <row r="15" spans="1:6" hidden="1" outlineLevel="1" x14ac:dyDescent="0.25">
      <c r="A15" s="205">
        <v>1058815</v>
      </c>
      <c r="B15" s="200">
        <v>40855</v>
      </c>
      <c r="C15" s="201" t="s">
        <v>107</v>
      </c>
      <c r="D15" s="43">
        <v>58632</v>
      </c>
      <c r="E15" s="96" t="s">
        <v>9</v>
      </c>
      <c r="F15" s="151">
        <v>2088</v>
      </c>
    </row>
    <row r="16" spans="1:6" s="135" customFormat="1" outlineLevel="1" x14ac:dyDescent="0.25">
      <c r="A16" s="205">
        <v>1058840</v>
      </c>
      <c r="B16" s="116" t="s">
        <v>108</v>
      </c>
      <c r="C16" s="73" t="s">
        <v>109</v>
      </c>
      <c r="D16" s="43">
        <v>102125</v>
      </c>
      <c r="E16" s="96" t="s">
        <v>9</v>
      </c>
      <c r="F16" s="151">
        <v>5167.62</v>
      </c>
    </row>
    <row r="17" spans="1:6" s="135" customFormat="1" outlineLevel="1" x14ac:dyDescent="0.25">
      <c r="A17" s="205">
        <v>1058810</v>
      </c>
      <c r="B17" s="200">
        <v>40837</v>
      </c>
      <c r="C17" s="201" t="s">
        <v>110</v>
      </c>
      <c r="D17" s="43">
        <v>107740</v>
      </c>
      <c r="E17" s="96" t="s">
        <v>111</v>
      </c>
      <c r="F17" s="151">
        <v>2279</v>
      </c>
    </row>
    <row r="18" spans="1:6" s="135" customFormat="1" outlineLevel="1" x14ac:dyDescent="0.25">
      <c r="A18" s="205">
        <v>1058834</v>
      </c>
      <c r="B18" s="179">
        <v>40837</v>
      </c>
      <c r="C18" s="213" t="s">
        <v>110</v>
      </c>
      <c r="D18" s="215">
        <v>107741</v>
      </c>
      <c r="E18" s="97" t="s">
        <v>111</v>
      </c>
      <c r="F18" s="151">
        <v>2408</v>
      </c>
    </row>
    <row r="19" spans="1:6" ht="14.25" outlineLevel="1" thickBot="1" x14ac:dyDescent="0.3">
      <c r="A19" s="246"/>
      <c r="B19" s="246"/>
      <c r="C19" s="246"/>
      <c r="D19" s="260"/>
      <c r="E19" s="256" t="s">
        <v>0</v>
      </c>
      <c r="F19" s="13">
        <f>SUM(F13:F18)</f>
        <v>41889.74</v>
      </c>
    </row>
    <row r="20" spans="1:6" ht="14.25" outlineLevel="1" thickTop="1" x14ac:dyDescent="0.25">
      <c r="A20" s="246"/>
      <c r="B20" s="246"/>
      <c r="C20" s="246"/>
      <c r="D20" s="260"/>
      <c r="E20" s="260"/>
      <c r="F20" s="245"/>
    </row>
    <row r="21" spans="1:6" outlineLevel="1" x14ac:dyDescent="0.25">
      <c r="A21" s="246" t="s">
        <v>62</v>
      </c>
      <c r="B21" s="246"/>
      <c r="C21" s="246"/>
      <c r="D21" s="260"/>
      <c r="E21" s="260"/>
      <c r="F21" s="245"/>
    </row>
    <row r="22" spans="1:6" x14ac:dyDescent="0.25">
      <c r="A22" s="246"/>
      <c r="B22" s="246"/>
      <c r="C22" s="246"/>
      <c r="D22" s="260"/>
      <c r="E22" s="260"/>
      <c r="F22" s="245"/>
    </row>
    <row r="23" spans="1:6" x14ac:dyDescent="0.25">
      <c r="A23" s="252" t="s">
        <v>284</v>
      </c>
      <c r="B23" s="252" t="s">
        <v>7</v>
      </c>
      <c r="C23" s="253" t="s">
        <v>285</v>
      </c>
      <c r="D23" s="254" t="s">
        <v>8</v>
      </c>
      <c r="E23" s="252" t="s">
        <v>287</v>
      </c>
      <c r="F23" s="131" t="s">
        <v>286</v>
      </c>
    </row>
    <row r="24" spans="1:6" x14ac:dyDescent="0.25">
      <c r="A24" s="205">
        <v>1058869</v>
      </c>
      <c r="B24" s="196">
        <v>40856</v>
      </c>
      <c r="C24" s="73" t="s">
        <v>112</v>
      </c>
      <c r="D24" s="43">
        <v>107434</v>
      </c>
      <c r="E24" s="96" t="s">
        <v>148</v>
      </c>
      <c r="F24" s="151">
        <v>6000</v>
      </c>
    </row>
    <row r="25" spans="1:6" x14ac:dyDescent="0.25">
      <c r="A25" s="205">
        <v>1058846</v>
      </c>
      <c r="B25" s="196">
        <v>40794</v>
      </c>
      <c r="C25" s="201" t="s">
        <v>114</v>
      </c>
      <c r="D25" s="43">
        <v>87882</v>
      </c>
      <c r="E25" s="96" t="s">
        <v>9</v>
      </c>
      <c r="F25" s="151">
        <v>18000</v>
      </c>
    </row>
    <row r="26" spans="1:6" outlineLevel="1" x14ac:dyDescent="0.25">
      <c r="A26" s="205">
        <v>1058877</v>
      </c>
      <c r="B26" s="196">
        <v>40856</v>
      </c>
      <c r="C26" s="73" t="s">
        <v>115</v>
      </c>
      <c r="D26" s="38">
        <v>6872</v>
      </c>
      <c r="E26" s="96" t="s">
        <v>9</v>
      </c>
      <c r="F26" s="151">
        <v>5130</v>
      </c>
    </row>
    <row r="27" spans="1:6" s="135" customFormat="1" outlineLevel="1" x14ac:dyDescent="0.25">
      <c r="A27" s="246"/>
      <c r="B27" s="246"/>
      <c r="C27" s="246"/>
      <c r="D27" s="260"/>
      <c r="E27" s="260"/>
      <c r="F27" s="14"/>
    </row>
    <row r="28" spans="1:6" ht="14.25" outlineLevel="1" thickBot="1" x14ac:dyDescent="0.3">
      <c r="A28" s="246"/>
      <c r="B28" s="246"/>
      <c r="C28" s="246"/>
      <c r="D28" s="260"/>
      <c r="E28" s="256" t="s">
        <v>0</v>
      </c>
      <c r="F28" s="13">
        <f>SUM(F24:F27)</f>
        <v>29130</v>
      </c>
    </row>
    <row r="29" spans="1:6" s="138" customFormat="1" ht="14.25" outlineLevel="1" thickTop="1" x14ac:dyDescent="0.25">
      <c r="A29" s="246"/>
      <c r="B29" s="246"/>
      <c r="C29" s="246"/>
      <c r="D29" s="260"/>
      <c r="E29" s="260"/>
      <c r="F29" s="245"/>
    </row>
    <row r="30" spans="1:6" x14ac:dyDescent="0.25">
      <c r="A30" s="246" t="s">
        <v>63</v>
      </c>
      <c r="B30" s="246"/>
      <c r="C30" s="246"/>
      <c r="D30" s="260"/>
      <c r="E30" s="260"/>
      <c r="F30" s="245"/>
    </row>
    <row r="31" spans="1:6" x14ac:dyDescent="0.25">
      <c r="A31" s="246"/>
      <c r="B31" s="246"/>
      <c r="C31" s="246"/>
      <c r="D31" s="260"/>
      <c r="E31" s="260"/>
      <c r="F31" s="245"/>
    </row>
    <row r="32" spans="1:6" x14ac:dyDescent="0.25">
      <c r="A32" s="252" t="s">
        <v>284</v>
      </c>
      <c r="B32" s="252" t="s">
        <v>7</v>
      </c>
      <c r="C32" s="253" t="s">
        <v>285</v>
      </c>
      <c r="D32" s="254" t="s">
        <v>8</v>
      </c>
      <c r="E32" s="252" t="s">
        <v>287</v>
      </c>
      <c r="F32" s="131" t="s">
        <v>286</v>
      </c>
    </row>
    <row r="33" spans="1:6" x14ac:dyDescent="0.25">
      <c r="A33" s="74">
        <v>1058920</v>
      </c>
      <c r="B33" s="179">
        <v>40850</v>
      </c>
      <c r="C33" s="58" t="s">
        <v>117</v>
      </c>
      <c r="D33" s="43">
        <v>89413</v>
      </c>
      <c r="E33" s="143" t="s">
        <v>116</v>
      </c>
      <c r="F33" s="151">
        <v>22521</v>
      </c>
    </row>
    <row r="34" spans="1:6" x14ac:dyDescent="0.25">
      <c r="A34" s="243">
        <v>1058922</v>
      </c>
      <c r="B34" s="179">
        <v>40828</v>
      </c>
      <c r="C34" s="58" t="s">
        <v>118</v>
      </c>
      <c r="D34" s="43">
        <v>101624</v>
      </c>
      <c r="E34" s="143" t="s">
        <v>116</v>
      </c>
      <c r="F34" s="151">
        <v>22509</v>
      </c>
    </row>
    <row r="35" spans="1:6" outlineLevel="1" x14ac:dyDescent="0.25">
      <c r="A35" s="243">
        <v>1058927</v>
      </c>
      <c r="B35" s="179">
        <v>40855</v>
      </c>
      <c r="C35" s="58" t="s">
        <v>119</v>
      </c>
      <c r="D35" s="43">
        <v>85138</v>
      </c>
      <c r="E35" s="143" t="s">
        <v>116</v>
      </c>
      <c r="F35" s="151">
        <v>6498</v>
      </c>
    </row>
    <row r="36" spans="1:6" outlineLevel="1" x14ac:dyDescent="0.25">
      <c r="A36" s="243">
        <v>1058930</v>
      </c>
      <c r="B36" s="179">
        <v>40844</v>
      </c>
      <c r="C36" s="58" t="s">
        <v>120</v>
      </c>
      <c r="D36" s="38">
        <v>57389</v>
      </c>
      <c r="E36" s="143" t="s">
        <v>116</v>
      </c>
      <c r="F36" s="151">
        <v>4791.6000000000004</v>
      </c>
    </row>
    <row r="37" spans="1:6" outlineLevel="1" x14ac:dyDescent="0.25">
      <c r="A37" s="74">
        <v>1058964</v>
      </c>
      <c r="B37" s="179">
        <v>40861</v>
      </c>
      <c r="C37" s="149" t="s">
        <v>121</v>
      </c>
      <c r="D37" s="162">
        <v>85920</v>
      </c>
      <c r="E37" s="143" t="s">
        <v>116</v>
      </c>
      <c r="F37" s="151">
        <v>23261</v>
      </c>
    </row>
    <row r="38" spans="1:6" outlineLevel="1" x14ac:dyDescent="0.25">
      <c r="A38" s="74">
        <v>1058925</v>
      </c>
      <c r="B38" s="179">
        <v>40856</v>
      </c>
      <c r="C38" s="58" t="s">
        <v>122</v>
      </c>
      <c r="D38" s="43">
        <v>78162</v>
      </c>
      <c r="E38" s="143" t="s">
        <v>13</v>
      </c>
      <c r="F38" s="151">
        <v>6400</v>
      </c>
    </row>
    <row r="39" spans="1:6" outlineLevel="1" x14ac:dyDescent="0.25">
      <c r="A39" s="74">
        <v>1058944</v>
      </c>
      <c r="B39" s="179" t="s">
        <v>123</v>
      </c>
      <c r="C39" s="149" t="s">
        <v>124</v>
      </c>
      <c r="D39" s="38">
        <v>116407</v>
      </c>
      <c r="E39" s="143" t="s">
        <v>13</v>
      </c>
      <c r="F39" s="151">
        <v>18100</v>
      </c>
    </row>
    <row r="40" spans="1:6" s="236" customFormat="1" outlineLevel="1" x14ac:dyDescent="0.25">
      <c r="A40" s="74">
        <v>1058974</v>
      </c>
      <c r="B40" s="179">
        <v>40863</v>
      </c>
      <c r="C40" s="149" t="s">
        <v>125</v>
      </c>
      <c r="D40" s="162">
        <v>51547</v>
      </c>
      <c r="E40" s="143" t="s">
        <v>13</v>
      </c>
      <c r="F40" s="151">
        <v>16758</v>
      </c>
    </row>
    <row r="41" spans="1:6" outlineLevel="1" x14ac:dyDescent="0.25">
      <c r="A41" s="74">
        <v>1058977</v>
      </c>
      <c r="B41" s="196">
        <v>40857</v>
      </c>
      <c r="C41" s="149" t="s">
        <v>346</v>
      </c>
      <c r="D41" s="162">
        <v>106025</v>
      </c>
      <c r="E41" s="143" t="s">
        <v>13</v>
      </c>
      <c r="F41" s="151">
        <v>29953.919999999998</v>
      </c>
    </row>
    <row r="42" spans="1:6" ht="14.25" outlineLevel="1" thickBot="1" x14ac:dyDescent="0.3">
      <c r="A42" s="246"/>
      <c r="B42" s="246"/>
      <c r="C42" s="246"/>
      <c r="D42" s="260"/>
      <c r="E42" s="39" t="s">
        <v>0</v>
      </c>
      <c r="F42" s="13">
        <f>SUM(F33:F41)</f>
        <v>150792.52000000002</v>
      </c>
    </row>
    <row r="43" spans="1:6" s="135" customFormat="1" ht="14.25" outlineLevel="1" thickTop="1" x14ac:dyDescent="0.25">
      <c r="A43" s="246"/>
      <c r="B43" s="246"/>
      <c r="C43" s="246"/>
      <c r="D43" s="260"/>
      <c r="E43" s="260"/>
      <c r="F43" s="245"/>
    </row>
    <row r="44" spans="1:6" s="134" customFormat="1" outlineLevel="1" x14ac:dyDescent="0.25">
      <c r="A44" s="246" t="s">
        <v>67</v>
      </c>
      <c r="B44" s="246"/>
      <c r="C44" s="246"/>
      <c r="D44" s="260"/>
      <c r="E44" s="260"/>
      <c r="F44" s="245"/>
    </row>
    <row r="45" spans="1:6" s="135" customFormat="1" outlineLevel="1" x14ac:dyDescent="0.25">
      <c r="A45" s="246"/>
      <c r="B45" s="246"/>
      <c r="C45" s="246"/>
      <c r="D45" s="260"/>
      <c r="E45" s="260"/>
      <c r="F45" s="14"/>
    </row>
    <row r="46" spans="1:6" s="138" customFormat="1" ht="12.75" outlineLevel="1" x14ac:dyDescent="0.2">
      <c r="A46" s="252" t="s">
        <v>284</v>
      </c>
      <c r="B46" s="252" t="s">
        <v>7</v>
      </c>
      <c r="C46" s="253" t="s">
        <v>285</v>
      </c>
      <c r="D46" s="254" t="s">
        <v>8</v>
      </c>
      <c r="E46" s="252" t="s">
        <v>287</v>
      </c>
      <c r="F46" s="131" t="s">
        <v>286</v>
      </c>
    </row>
    <row r="47" spans="1:6" x14ac:dyDescent="0.25">
      <c r="A47" s="205">
        <v>1058988</v>
      </c>
      <c r="B47" s="200">
        <v>40851</v>
      </c>
      <c r="C47" s="73" t="s">
        <v>126</v>
      </c>
      <c r="D47" s="43">
        <v>107230</v>
      </c>
      <c r="E47" s="96" t="s">
        <v>9</v>
      </c>
      <c r="F47" s="151">
        <v>2400</v>
      </c>
    </row>
    <row r="48" spans="1:6" x14ac:dyDescent="0.25">
      <c r="A48" s="205">
        <v>1059049</v>
      </c>
      <c r="B48" s="200">
        <v>40863</v>
      </c>
      <c r="C48" s="73" t="s">
        <v>127</v>
      </c>
      <c r="D48" s="38">
        <v>51437</v>
      </c>
      <c r="E48" s="96" t="s">
        <v>9</v>
      </c>
      <c r="F48" s="151">
        <v>11742</v>
      </c>
    </row>
    <row r="49" spans="1:6" x14ac:dyDescent="0.25">
      <c r="A49" s="205">
        <v>1059049</v>
      </c>
      <c r="B49" s="200">
        <v>40863</v>
      </c>
      <c r="C49" s="73" t="s">
        <v>127</v>
      </c>
      <c r="D49" s="38">
        <v>51437</v>
      </c>
      <c r="E49" s="96" t="s">
        <v>149</v>
      </c>
      <c r="F49" s="151">
        <v>11742</v>
      </c>
    </row>
    <row r="50" spans="1:6" x14ac:dyDescent="0.25">
      <c r="A50" s="205">
        <v>1059016</v>
      </c>
      <c r="B50" s="200">
        <v>40864</v>
      </c>
      <c r="C50" s="73" t="s">
        <v>71</v>
      </c>
      <c r="D50" s="43">
        <v>107439</v>
      </c>
      <c r="E50" s="96" t="s">
        <v>150</v>
      </c>
      <c r="F50" s="151">
        <v>3000</v>
      </c>
    </row>
    <row r="51" spans="1:6" ht="14.25" outlineLevel="1" thickBot="1" x14ac:dyDescent="0.3">
      <c r="A51" s="246"/>
      <c r="B51" s="246"/>
      <c r="C51" s="246"/>
      <c r="D51" s="260"/>
      <c r="E51" s="256" t="s">
        <v>0</v>
      </c>
      <c r="F51" s="13">
        <f>SUM(F47:F50)</f>
        <v>28884</v>
      </c>
    </row>
    <row r="52" spans="1:6" ht="14.25" outlineLevel="1" thickTop="1" x14ac:dyDescent="0.25">
      <c r="A52" s="246"/>
      <c r="B52" s="246"/>
      <c r="C52" s="246"/>
      <c r="D52" s="260"/>
      <c r="E52" s="260"/>
      <c r="F52" s="245"/>
    </row>
    <row r="53" spans="1:6" outlineLevel="1" x14ac:dyDescent="0.25">
      <c r="A53" s="246" t="s">
        <v>69</v>
      </c>
      <c r="B53" s="246"/>
      <c r="C53" s="246"/>
      <c r="D53" s="260"/>
      <c r="E53" s="260"/>
      <c r="F53" s="245"/>
    </row>
    <row r="54" spans="1:6" outlineLevel="1" x14ac:dyDescent="0.25">
      <c r="A54" s="246"/>
      <c r="B54" s="246"/>
      <c r="C54" s="246"/>
      <c r="D54" s="260"/>
      <c r="E54" s="260"/>
      <c r="F54" s="245"/>
    </row>
    <row r="55" spans="1:6" s="135" customFormat="1" ht="12.75" outlineLevel="1" x14ac:dyDescent="0.2">
      <c r="A55" s="252" t="s">
        <v>284</v>
      </c>
      <c r="B55" s="252" t="s">
        <v>7</v>
      </c>
      <c r="C55" s="253" t="s">
        <v>285</v>
      </c>
      <c r="D55" s="254" t="s">
        <v>8</v>
      </c>
      <c r="E55" s="252" t="s">
        <v>287</v>
      </c>
      <c r="F55" s="131" t="s">
        <v>286</v>
      </c>
    </row>
    <row r="56" spans="1:6" s="135" customFormat="1" outlineLevel="1" x14ac:dyDescent="0.25">
      <c r="A56" s="147">
        <v>1059073</v>
      </c>
      <c r="B56" s="262">
        <v>40842</v>
      </c>
      <c r="C56" s="264" t="s">
        <v>128</v>
      </c>
      <c r="D56" s="269">
        <v>88122</v>
      </c>
      <c r="E56" s="263" t="s">
        <v>9</v>
      </c>
      <c r="F56" s="261">
        <v>5699.5</v>
      </c>
    </row>
    <row r="57" spans="1:6" x14ac:dyDescent="0.25">
      <c r="A57" s="199">
        <v>1059118</v>
      </c>
      <c r="B57" s="200">
        <v>40865</v>
      </c>
      <c r="C57" s="73" t="s">
        <v>129</v>
      </c>
      <c r="D57" s="38">
        <v>112775</v>
      </c>
      <c r="E57" s="62" t="s">
        <v>9</v>
      </c>
      <c r="F57" s="151">
        <v>7650</v>
      </c>
    </row>
    <row r="58" spans="1:6" x14ac:dyDescent="0.25">
      <c r="A58" s="199">
        <v>1059119</v>
      </c>
      <c r="B58" s="200">
        <v>40854</v>
      </c>
      <c r="C58" s="73" t="s">
        <v>130</v>
      </c>
      <c r="D58" s="38">
        <v>85919</v>
      </c>
      <c r="E58" s="62" t="s">
        <v>9</v>
      </c>
      <c r="F58" s="151">
        <v>23085</v>
      </c>
    </row>
    <row r="59" spans="1:6" x14ac:dyDescent="0.25">
      <c r="A59" s="199">
        <v>1059149</v>
      </c>
      <c r="B59" s="200">
        <v>40870</v>
      </c>
      <c r="C59" s="73" t="s">
        <v>131</v>
      </c>
      <c r="D59" s="38">
        <v>11250</v>
      </c>
      <c r="E59" s="62" t="s">
        <v>9</v>
      </c>
      <c r="F59" s="151">
        <v>23996</v>
      </c>
    </row>
    <row r="60" spans="1:6" x14ac:dyDescent="0.25">
      <c r="A60" s="199">
        <v>1059075</v>
      </c>
      <c r="B60" s="200">
        <v>40850</v>
      </c>
      <c r="C60" s="73" t="s">
        <v>132</v>
      </c>
      <c r="D60" s="43">
        <v>88125</v>
      </c>
      <c r="E60" s="100" t="s">
        <v>13</v>
      </c>
      <c r="F60" s="151">
        <v>24630</v>
      </c>
    </row>
    <row r="61" spans="1:6" outlineLevel="1" x14ac:dyDescent="0.25">
      <c r="A61" s="199">
        <v>1059091</v>
      </c>
      <c r="B61" s="200">
        <v>40865</v>
      </c>
      <c r="C61" s="73" t="s">
        <v>133</v>
      </c>
      <c r="D61" s="43">
        <v>51549</v>
      </c>
      <c r="E61" s="100" t="s">
        <v>13</v>
      </c>
      <c r="F61" s="151">
        <v>15610</v>
      </c>
    </row>
    <row r="62" spans="1:6" s="134" customFormat="1" outlineLevel="1" x14ac:dyDescent="0.25">
      <c r="A62" s="199">
        <v>1059093</v>
      </c>
      <c r="B62" s="200">
        <v>40864</v>
      </c>
      <c r="C62" s="200" t="s">
        <v>134</v>
      </c>
      <c r="D62" s="43">
        <v>68588</v>
      </c>
      <c r="E62" s="100" t="s">
        <v>13</v>
      </c>
      <c r="F62" s="151">
        <v>8400</v>
      </c>
    </row>
    <row r="63" spans="1:6" ht="14.25" outlineLevel="1" thickBot="1" x14ac:dyDescent="0.3">
      <c r="A63" s="246"/>
      <c r="B63" s="246"/>
      <c r="C63" s="246"/>
      <c r="D63" s="260"/>
      <c r="E63" s="101" t="s">
        <v>0</v>
      </c>
      <c r="F63" s="13">
        <f>SUM(F56:F62)</f>
        <v>109070.5</v>
      </c>
    </row>
    <row r="64" spans="1:6" ht="14.25" outlineLevel="1" thickTop="1" x14ac:dyDescent="0.25">
      <c r="A64" s="246"/>
      <c r="B64" s="246"/>
      <c r="C64" s="246"/>
      <c r="D64" s="260"/>
      <c r="E64" s="260"/>
      <c r="F64" s="245"/>
    </row>
    <row r="65" spans="1:6" outlineLevel="1" x14ac:dyDescent="0.25">
      <c r="A65" s="246" t="s">
        <v>72</v>
      </c>
      <c r="B65" s="246"/>
      <c r="C65" s="246"/>
      <c r="D65" s="260"/>
      <c r="E65" s="260"/>
      <c r="F65" s="245"/>
    </row>
    <row r="66" spans="1:6" outlineLevel="1" x14ac:dyDescent="0.25">
      <c r="A66" s="246"/>
      <c r="B66" s="246"/>
      <c r="C66" s="246"/>
      <c r="D66" s="260"/>
      <c r="E66" s="260"/>
      <c r="F66" s="245"/>
    </row>
    <row r="67" spans="1:6" s="135" customFormat="1" ht="12.75" outlineLevel="1" x14ac:dyDescent="0.2">
      <c r="A67" s="252" t="s">
        <v>284</v>
      </c>
      <c r="B67" s="252" t="s">
        <v>7</v>
      </c>
      <c r="C67" s="253" t="s">
        <v>285</v>
      </c>
      <c r="D67" s="254" t="s">
        <v>8</v>
      </c>
      <c r="E67" s="252" t="s">
        <v>287</v>
      </c>
      <c r="F67" s="131" t="s">
        <v>286</v>
      </c>
    </row>
    <row r="68" spans="1:6" s="139" customFormat="1" outlineLevel="1" x14ac:dyDescent="0.25">
      <c r="A68" s="207">
        <v>1059166</v>
      </c>
      <c r="B68" s="247">
        <v>40808</v>
      </c>
      <c r="C68" s="198" t="s">
        <v>135</v>
      </c>
      <c r="D68" s="269">
        <v>11248</v>
      </c>
      <c r="E68" s="268" t="s">
        <v>9</v>
      </c>
      <c r="F68" s="266">
        <v>11590</v>
      </c>
    </row>
    <row r="69" spans="1:6" x14ac:dyDescent="0.25">
      <c r="A69" s="207">
        <v>1059169</v>
      </c>
      <c r="B69" s="247">
        <v>40870</v>
      </c>
      <c r="C69" s="198" t="s">
        <v>135</v>
      </c>
      <c r="D69" s="248">
        <v>11251</v>
      </c>
      <c r="E69" s="268" t="s">
        <v>9</v>
      </c>
      <c r="F69" s="266">
        <v>16800</v>
      </c>
    </row>
    <row r="70" spans="1:6" x14ac:dyDescent="0.25">
      <c r="A70" s="207">
        <v>1059184</v>
      </c>
      <c r="B70" s="247">
        <v>40869</v>
      </c>
      <c r="C70" s="258" t="s">
        <v>135</v>
      </c>
      <c r="D70" s="269">
        <v>11249</v>
      </c>
      <c r="E70" s="268" t="s">
        <v>9</v>
      </c>
      <c r="F70" s="266">
        <v>8250</v>
      </c>
    </row>
    <row r="71" spans="1:6" x14ac:dyDescent="0.25">
      <c r="A71" s="207">
        <v>1059224</v>
      </c>
      <c r="B71" s="197">
        <v>40871</v>
      </c>
      <c r="C71" s="258" t="s">
        <v>22</v>
      </c>
      <c r="D71" s="239">
        <v>107233</v>
      </c>
      <c r="E71" s="268" t="s">
        <v>13</v>
      </c>
      <c r="F71" s="266">
        <v>15000</v>
      </c>
    </row>
    <row r="72" spans="1:6" x14ac:dyDescent="0.25">
      <c r="A72" s="207">
        <v>1059225</v>
      </c>
      <c r="B72" s="197">
        <v>40870</v>
      </c>
      <c r="C72" s="258" t="s">
        <v>71</v>
      </c>
      <c r="D72" s="239">
        <v>107157</v>
      </c>
      <c r="E72" s="268" t="s">
        <v>13</v>
      </c>
      <c r="F72" s="266">
        <v>26000</v>
      </c>
    </row>
    <row r="73" spans="1:6" ht="14.25" outlineLevel="1" thickBot="1" x14ac:dyDescent="0.3">
      <c r="A73" s="246"/>
      <c r="B73" s="246"/>
      <c r="C73" s="246"/>
      <c r="D73" s="260"/>
      <c r="E73" s="256" t="s">
        <v>0</v>
      </c>
      <c r="F73" s="13">
        <f>SUM(F68:F72)</f>
        <v>77640</v>
      </c>
    </row>
    <row r="74" spans="1:6" s="134" customFormat="1" ht="14.25" outlineLevel="1" thickTop="1" x14ac:dyDescent="0.25">
      <c r="A74" s="246"/>
      <c r="B74" s="246"/>
      <c r="C74" s="246"/>
      <c r="D74" s="260"/>
      <c r="E74" s="260"/>
      <c r="F74" s="245"/>
    </row>
    <row r="75" spans="1:6" s="134" customFormat="1" outlineLevel="1" x14ac:dyDescent="0.25">
      <c r="A75" s="246"/>
      <c r="B75" s="246"/>
      <c r="C75" s="246"/>
      <c r="D75" s="260"/>
      <c r="E75" s="260"/>
      <c r="F75" s="245"/>
    </row>
    <row r="76" spans="1:6" s="134" customFormat="1" outlineLevel="1" x14ac:dyDescent="0.25">
      <c r="A76" s="246" t="s">
        <v>136</v>
      </c>
      <c r="B76" s="246"/>
      <c r="C76" s="246"/>
      <c r="D76" s="260"/>
      <c r="E76" s="260"/>
      <c r="F76" s="245"/>
    </row>
    <row r="77" spans="1:6" s="134" customFormat="1" outlineLevel="1" x14ac:dyDescent="0.25">
      <c r="A77" s="246"/>
      <c r="B77" s="246"/>
      <c r="C77" s="246"/>
      <c r="D77" s="260"/>
      <c r="E77" s="260"/>
      <c r="F77" s="245"/>
    </row>
    <row r="78" spans="1:6" s="134" customFormat="1" outlineLevel="1" x14ac:dyDescent="0.25">
      <c r="A78" s="252" t="s">
        <v>284</v>
      </c>
      <c r="B78" s="252" t="s">
        <v>7</v>
      </c>
      <c r="C78" s="253" t="s">
        <v>285</v>
      </c>
      <c r="D78" s="254" t="s">
        <v>8</v>
      </c>
      <c r="E78" s="252" t="s">
        <v>287</v>
      </c>
      <c r="F78" s="131" t="s">
        <v>286</v>
      </c>
    </row>
    <row r="79" spans="1:6" x14ac:dyDescent="0.25">
      <c r="A79" s="74">
        <v>1059262</v>
      </c>
      <c r="B79" s="179">
        <v>40869</v>
      </c>
      <c r="C79" s="58" t="s">
        <v>93</v>
      </c>
      <c r="D79" s="43">
        <v>85226</v>
      </c>
      <c r="E79" s="143" t="s">
        <v>137</v>
      </c>
      <c r="F79" s="151">
        <v>9100</v>
      </c>
    </row>
    <row r="80" spans="1:6" x14ac:dyDescent="0.25">
      <c r="A80" s="74">
        <v>1059264</v>
      </c>
      <c r="B80" s="179">
        <v>40857</v>
      </c>
      <c r="C80" s="58" t="s">
        <v>138</v>
      </c>
      <c r="D80" s="43">
        <v>57392</v>
      </c>
      <c r="E80" s="143" t="s">
        <v>137</v>
      </c>
      <c r="F80" s="151">
        <v>25720.75</v>
      </c>
    </row>
    <row r="81" spans="1:6" x14ac:dyDescent="0.25">
      <c r="A81" s="74">
        <v>1059251</v>
      </c>
      <c r="B81" s="179">
        <v>40862</v>
      </c>
      <c r="C81" s="58" t="s">
        <v>139</v>
      </c>
      <c r="D81" s="43">
        <v>82825</v>
      </c>
      <c r="E81" s="143" t="s">
        <v>140</v>
      </c>
      <c r="F81" s="151">
        <v>22338.3</v>
      </c>
    </row>
    <row r="82" spans="1:6" x14ac:dyDescent="0.25">
      <c r="A82" s="243">
        <v>1059236</v>
      </c>
      <c r="B82" s="259">
        <v>40856</v>
      </c>
      <c r="C82" s="242" t="s">
        <v>311</v>
      </c>
      <c r="D82" s="269">
        <v>57070</v>
      </c>
      <c r="E82" s="241" t="s">
        <v>141</v>
      </c>
      <c r="F82" s="261">
        <v>4643.6899999999996</v>
      </c>
    </row>
    <row r="83" spans="1:6" x14ac:dyDescent="0.25">
      <c r="A83" s="205">
        <v>1059259</v>
      </c>
      <c r="B83" s="179">
        <v>40868</v>
      </c>
      <c r="C83" s="58" t="s">
        <v>142</v>
      </c>
      <c r="D83" s="43">
        <v>113353</v>
      </c>
      <c r="E83" s="143" t="s">
        <v>141</v>
      </c>
      <c r="F83" s="151">
        <v>4104</v>
      </c>
    </row>
    <row r="84" spans="1:6" x14ac:dyDescent="0.25">
      <c r="A84" s="74">
        <v>1059263</v>
      </c>
      <c r="B84" s="179">
        <v>40857</v>
      </c>
      <c r="C84" s="58" t="s">
        <v>143</v>
      </c>
      <c r="D84" s="43">
        <v>57393</v>
      </c>
      <c r="E84" s="143" t="s">
        <v>141</v>
      </c>
      <c r="F84" s="151">
        <v>2395.8000000000002</v>
      </c>
    </row>
    <row r="85" spans="1:6" outlineLevel="1" x14ac:dyDescent="0.25">
      <c r="A85" s="74">
        <v>1059282</v>
      </c>
      <c r="B85" s="179">
        <v>40877</v>
      </c>
      <c r="C85" s="58" t="s">
        <v>144</v>
      </c>
      <c r="D85" s="38">
        <v>107547</v>
      </c>
      <c r="E85" s="143" t="s">
        <v>141</v>
      </c>
      <c r="F85" s="151">
        <v>3119.02</v>
      </c>
    </row>
    <row r="86" spans="1:6" s="135" customFormat="1" outlineLevel="1" x14ac:dyDescent="0.25">
      <c r="A86" s="74">
        <v>1059288</v>
      </c>
      <c r="B86" s="179">
        <v>40872</v>
      </c>
      <c r="C86" s="149" t="s">
        <v>78</v>
      </c>
      <c r="D86" s="38">
        <v>117220</v>
      </c>
      <c r="E86" s="143" t="s">
        <v>141</v>
      </c>
      <c r="F86" s="151">
        <v>16220</v>
      </c>
    </row>
    <row r="87" spans="1:6" outlineLevel="1" x14ac:dyDescent="0.25">
      <c r="A87" s="74">
        <v>1059293</v>
      </c>
      <c r="B87" s="179" t="s">
        <v>145</v>
      </c>
      <c r="C87" s="149" t="s">
        <v>146</v>
      </c>
      <c r="D87" s="38">
        <v>107542</v>
      </c>
      <c r="E87" s="143" t="s">
        <v>141</v>
      </c>
      <c r="F87" s="151">
        <v>4992.9399999999996</v>
      </c>
    </row>
    <row r="88" spans="1:6" ht="14.25" outlineLevel="1" thickBot="1" x14ac:dyDescent="0.3">
      <c r="A88" s="246"/>
      <c r="B88" s="246"/>
      <c r="C88" s="246"/>
      <c r="D88" s="260"/>
      <c r="E88" s="39" t="s">
        <v>0</v>
      </c>
      <c r="F88" s="13">
        <f>SUM(F79:F87)</f>
        <v>92634.500000000015</v>
      </c>
    </row>
    <row r="89" spans="1:6" s="238" customFormat="1" ht="14.25" outlineLevel="1" thickTop="1" x14ac:dyDescent="0.25">
      <c r="A89" s="246"/>
      <c r="B89" s="246"/>
      <c r="C89" s="246"/>
      <c r="D89" s="260"/>
      <c r="E89" s="260"/>
      <c r="F89" s="245"/>
    </row>
    <row r="90" spans="1:6" s="135" customFormat="1" ht="14.25" outlineLevel="1" thickBot="1" x14ac:dyDescent="0.3">
      <c r="A90" s="260"/>
      <c r="B90" s="260"/>
      <c r="C90" s="260"/>
      <c r="D90" s="260"/>
      <c r="E90" s="443" t="s">
        <v>33</v>
      </c>
      <c r="F90" s="30">
        <f>+F88+F73+F63+F51+F42+F28+F19+F7</f>
        <v>541560.56000000006</v>
      </c>
    </row>
    <row r="91" spans="1:6" ht="14.25" outlineLevel="1" thickTop="1" x14ac:dyDescent="0.25">
      <c r="A91" s="413"/>
      <c r="B91" s="408"/>
      <c r="C91" s="358"/>
      <c r="D91" s="123"/>
      <c r="E91" s="211"/>
      <c r="F91" s="133"/>
    </row>
    <row r="92" spans="1:6" s="135" customFormat="1" outlineLevel="1" x14ac:dyDescent="0.25">
      <c r="A92" s="413"/>
      <c r="B92" s="408"/>
      <c r="C92" s="358"/>
      <c r="D92" s="84"/>
      <c r="E92" s="211"/>
      <c r="F92" s="133"/>
    </row>
    <row r="93" spans="1:6" s="135" customFormat="1" outlineLevel="1" x14ac:dyDescent="0.25">
      <c r="A93" s="413"/>
      <c r="B93" s="408"/>
      <c r="C93" s="168"/>
      <c r="D93" s="84"/>
      <c r="E93" s="211"/>
      <c r="F93" s="133"/>
    </row>
    <row r="94" spans="1:6" s="135" customFormat="1" outlineLevel="1" x14ac:dyDescent="0.25">
      <c r="A94" s="413"/>
      <c r="B94" s="408"/>
      <c r="C94" s="168"/>
      <c r="D94" s="84"/>
      <c r="E94" s="211"/>
      <c r="F94" s="133"/>
    </row>
    <row r="95" spans="1:6" x14ac:dyDescent="0.25">
      <c r="A95" s="16"/>
      <c r="B95" s="16"/>
      <c r="C95" s="16"/>
      <c r="D95" s="251"/>
      <c r="E95" s="39"/>
      <c r="F95" s="14"/>
    </row>
    <row r="96" spans="1:6" x14ac:dyDescent="0.25">
      <c r="A96" s="16"/>
      <c r="B96" s="16"/>
      <c r="C96" s="16"/>
      <c r="D96" s="251"/>
      <c r="E96" s="251"/>
      <c r="F96" s="14"/>
    </row>
    <row r="97" spans="1:6" x14ac:dyDescent="0.25">
      <c r="A97" s="251"/>
      <c r="B97" s="251"/>
      <c r="C97" s="251"/>
      <c r="D97" s="251"/>
      <c r="E97" s="39"/>
      <c r="F97" s="14"/>
    </row>
    <row r="98" spans="1:6" x14ac:dyDescent="0.25">
      <c r="A98" s="1"/>
      <c r="B98" s="1"/>
      <c r="C98" s="1"/>
    </row>
  </sheetData>
  <mergeCells count="1">
    <mergeCell ref="A2:F2"/>
  </mergeCells>
  <pageMargins left="0.7" right="0.7" top="0.75" bottom="0.75" header="0.3" footer="0.3"/>
  <pageSetup paperSize="9" scale="7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0"/>
  <sheetViews>
    <sheetView view="pageBreakPreview" topLeftCell="A54" zoomScale="60" workbookViewId="0">
      <selection activeCell="R44" activeCellId="1" sqref="A2:H2 R44"/>
    </sheetView>
  </sheetViews>
  <sheetFormatPr defaultRowHeight="13.5" outlineLevelRow="1" x14ac:dyDescent="0.25"/>
  <cols>
    <col min="1" max="1" width="10.140625" style="1" bestFit="1" customWidth="1"/>
    <col min="2" max="2" width="20.28515625" style="18" customWidth="1"/>
    <col min="3" max="3" width="23.28515625" style="18" customWidth="1"/>
    <col min="4" max="4" width="14.7109375" style="1" hidden="1" customWidth="1"/>
    <col min="5" max="5" width="29.28515625" style="1" bestFit="1" customWidth="1"/>
    <col min="6" max="6" width="19" style="11" customWidth="1"/>
    <col min="7" max="16384" width="9.140625" style="1"/>
  </cols>
  <sheetData>
    <row r="1" spans="1:6" ht="20.25" x14ac:dyDescent="0.3">
      <c r="F1" s="340" t="s">
        <v>372</v>
      </c>
    </row>
    <row r="2" spans="1:6" x14ac:dyDescent="0.25">
      <c r="A2" s="1286" t="s">
        <v>289</v>
      </c>
      <c r="B2" s="1286"/>
      <c r="C2" s="1286"/>
      <c r="D2" s="1286"/>
      <c r="E2" s="1286"/>
      <c r="F2" s="1286"/>
    </row>
    <row r="3" spans="1:6" x14ac:dyDescent="0.25">
      <c r="A3" s="260" t="s">
        <v>6</v>
      </c>
      <c r="B3" s="246"/>
      <c r="C3" s="246"/>
      <c r="D3" s="260"/>
      <c r="E3" s="260"/>
      <c r="F3" s="245"/>
    </row>
    <row r="4" spans="1:6" x14ac:dyDescent="0.25">
      <c r="A4" s="260"/>
      <c r="B4" s="246"/>
      <c r="C4" s="246"/>
      <c r="D4" s="260"/>
      <c r="E4" s="260"/>
      <c r="F4" s="245"/>
    </row>
    <row r="5" spans="1:6" outlineLevel="1" x14ac:dyDescent="0.25">
      <c r="A5" s="252" t="s">
        <v>284</v>
      </c>
      <c r="B5" s="253" t="s">
        <v>7</v>
      </c>
      <c r="C5" s="253" t="s">
        <v>285</v>
      </c>
      <c r="D5" s="254" t="s">
        <v>8</v>
      </c>
      <c r="E5" s="252" t="s">
        <v>287</v>
      </c>
      <c r="F5" s="252" t="s">
        <v>286</v>
      </c>
    </row>
    <row r="6" spans="1:6" s="134" customFormat="1" ht="23.25" customHeight="1" outlineLevel="1" x14ac:dyDescent="0.25">
      <c r="A6" s="132">
        <v>1059333</v>
      </c>
      <c r="B6" s="197">
        <v>40869</v>
      </c>
      <c r="C6" s="198" t="s">
        <v>157</v>
      </c>
      <c r="D6" s="248">
        <v>50768</v>
      </c>
      <c r="E6" s="216" t="s">
        <v>13</v>
      </c>
      <c r="F6" s="266">
        <v>11628</v>
      </c>
    </row>
    <row r="7" spans="1:6" ht="27" outlineLevel="1" x14ac:dyDescent="0.25">
      <c r="A7" s="22">
        <v>1059309</v>
      </c>
      <c r="B7" s="87">
        <v>40867</v>
      </c>
      <c r="C7" s="73" t="s">
        <v>60</v>
      </c>
      <c r="D7" s="43">
        <v>110056</v>
      </c>
      <c r="E7" s="62" t="s">
        <v>158</v>
      </c>
      <c r="F7" s="3">
        <v>7774</v>
      </c>
    </row>
    <row r="8" spans="1:6" ht="14.25" thickBot="1" x14ac:dyDescent="0.3">
      <c r="A8" s="260"/>
      <c r="B8" s="246"/>
      <c r="C8" s="246"/>
      <c r="D8" s="260"/>
      <c r="E8" s="256" t="s">
        <v>0</v>
      </c>
      <c r="F8" s="255">
        <f>SUM(F6:F7)</f>
        <v>19402</v>
      </c>
    </row>
    <row r="9" spans="1:6" ht="14.25" thickTop="1" x14ac:dyDescent="0.25">
      <c r="A9" s="260"/>
      <c r="B9" s="246"/>
      <c r="C9" s="246"/>
      <c r="D9" s="260"/>
      <c r="E9" s="251"/>
      <c r="F9" s="245"/>
    </row>
    <row r="10" spans="1:6" x14ac:dyDescent="0.25">
      <c r="A10" s="260" t="s">
        <v>12</v>
      </c>
      <c r="B10" s="246"/>
      <c r="C10" s="246"/>
      <c r="D10" s="260"/>
      <c r="E10" s="251"/>
      <c r="F10" s="245"/>
    </row>
    <row r="11" spans="1:6" x14ac:dyDescent="0.25">
      <c r="A11" s="260"/>
      <c r="B11" s="246"/>
      <c r="C11" s="246"/>
      <c r="D11" s="260"/>
      <c r="E11" s="251"/>
      <c r="F11" s="245"/>
    </row>
    <row r="12" spans="1:6" outlineLevel="1" x14ac:dyDescent="0.25">
      <c r="A12" s="252" t="s">
        <v>284</v>
      </c>
      <c r="B12" s="253" t="s">
        <v>7</v>
      </c>
      <c r="C12" s="253" t="s">
        <v>285</v>
      </c>
      <c r="D12" s="254" t="s">
        <v>8</v>
      </c>
      <c r="E12" s="252" t="s">
        <v>287</v>
      </c>
      <c r="F12" s="252" t="s">
        <v>286</v>
      </c>
    </row>
    <row r="13" spans="1:6" outlineLevel="1" x14ac:dyDescent="0.25">
      <c r="A13" s="22">
        <v>1059348</v>
      </c>
      <c r="B13" s="87">
        <v>40865</v>
      </c>
      <c r="C13" s="73" t="s">
        <v>159</v>
      </c>
      <c r="D13" s="43">
        <v>82827</v>
      </c>
      <c r="E13" s="100" t="s">
        <v>13</v>
      </c>
      <c r="F13" s="3">
        <v>2913</v>
      </c>
    </row>
    <row r="14" spans="1:6" x14ac:dyDescent="0.25">
      <c r="A14" s="260"/>
      <c r="B14" s="246"/>
      <c r="C14" s="246"/>
      <c r="D14" s="260"/>
      <c r="E14" s="251"/>
      <c r="F14" s="245"/>
    </row>
    <row r="15" spans="1:6" ht="14.25" thickBot="1" x14ac:dyDescent="0.3">
      <c r="A15" s="260"/>
      <c r="B15" s="246"/>
      <c r="C15" s="246"/>
      <c r="D15" s="260"/>
      <c r="E15" s="256" t="s">
        <v>0</v>
      </c>
      <c r="F15" s="13">
        <f>SUM(F13:F14)</f>
        <v>2913</v>
      </c>
    </row>
    <row r="16" spans="1:6" ht="14.25" thickTop="1" x14ac:dyDescent="0.25">
      <c r="A16" s="260"/>
      <c r="B16" s="246"/>
      <c r="C16" s="246"/>
      <c r="D16" s="260"/>
      <c r="E16" s="251"/>
      <c r="F16" s="245"/>
    </row>
    <row r="17" spans="1:6" x14ac:dyDescent="0.25">
      <c r="A17" s="260" t="s">
        <v>18</v>
      </c>
      <c r="B17" s="246"/>
      <c r="C17" s="246"/>
      <c r="D17" s="260"/>
      <c r="E17" s="251"/>
      <c r="F17" s="245"/>
    </row>
    <row r="18" spans="1:6" x14ac:dyDescent="0.25">
      <c r="A18" s="260"/>
      <c r="B18" s="246"/>
      <c r="C18" s="246"/>
      <c r="D18" s="260"/>
      <c r="E18" s="251"/>
      <c r="F18" s="245"/>
    </row>
    <row r="19" spans="1:6" outlineLevel="1" x14ac:dyDescent="0.25">
      <c r="A19" s="252" t="s">
        <v>284</v>
      </c>
      <c r="B19" s="253" t="s">
        <v>7</v>
      </c>
      <c r="C19" s="253" t="s">
        <v>285</v>
      </c>
      <c r="D19" s="254" t="s">
        <v>8</v>
      </c>
      <c r="E19" s="252" t="s">
        <v>287</v>
      </c>
      <c r="F19" s="252" t="s">
        <v>286</v>
      </c>
    </row>
    <row r="20" spans="1:6" s="135" customFormat="1" outlineLevel="1" x14ac:dyDescent="0.25">
      <c r="A20" s="152">
        <v>1059489</v>
      </c>
      <c r="B20" s="200">
        <v>40878</v>
      </c>
      <c r="C20" s="73" t="s">
        <v>160</v>
      </c>
      <c r="D20" s="38">
        <v>78168</v>
      </c>
      <c r="E20" s="62" t="s">
        <v>58</v>
      </c>
      <c r="F20" s="151">
        <v>2114.6999999999998</v>
      </c>
    </row>
    <row r="21" spans="1:6" s="135" customFormat="1" ht="27" outlineLevel="1" x14ac:dyDescent="0.25">
      <c r="A21" s="152">
        <v>1059443</v>
      </c>
      <c r="B21" s="200">
        <v>40844</v>
      </c>
      <c r="C21" s="73" t="s">
        <v>161</v>
      </c>
      <c r="D21" s="43">
        <v>89672</v>
      </c>
      <c r="E21" s="62" t="s">
        <v>9</v>
      </c>
      <c r="F21" s="151">
        <v>9453.33</v>
      </c>
    </row>
    <row r="22" spans="1:6" ht="14.25" thickBot="1" x14ac:dyDescent="0.3">
      <c r="A22" s="260"/>
      <c r="B22" s="246"/>
      <c r="C22" s="246"/>
      <c r="D22" s="260"/>
      <c r="E22" s="256" t="s">
        <v>0</v>
      </c>
      <c r="F22" s="255">
        <f>SUM(F20:F21)</f>
        <v>11568.029999999999</v>
      </c>
    </row>
    <row r="23" spans="1:6" ht="14.25" thickTop="1" x14ac:dyDescent="0.25">
      <c r="A23" s="260"/>
      <c r="B23" s="246"/>
      <c r="C23" s="246"/>
      <c r="D23" s="260"/>
      <c r="E23" s="251"/>
      <c r="F23" s="245"/>
    </row>
    <row r="24" spans="1:6" x14ac:dyDescent="0.25">
      <c r="A24" s="260" t="s">
        <v>26</v>
      </c>
      <c r="B24" s="246"/>
      <c r="C24" s="246"/>
      <c r="D24" s="260"/>
      <c r="E24" s="251"/>
      <c r="F24" s="245"/>
    </row>
    <row r="25" spans="1:6" x14ac:dyDescent="0.25">
      <c r="A25" s="260"/>
      <c r="B25" s="246"/>
      <c r="C25" s="246"/>
      <c r="D25" s="260"/>
      <c r="E25" s="251"/>
      <c r="F25" s="245"/>
    </row>
    <row r="26" spans="1:6" outlineLevel="1" x14ac:dyDescent="0.25">
      <c r="A26" s="252" t="s">
        <v>284</v>
      </c>
      <c r="B26" s="253" t="s">
        <v>7</v>
      </c>
      <c r="C26" s="253" t="s">
        <v>285</v>
      </c>
      <c r="D26" s="254" t="s">
        <v>8</v>
      </c>
      <c r="E26" s="252" t="s">
        <v>287</v>
      </c>
      <c r="F26" s="252" t="s">
        <v>286</v>
      </c>
    </row>
    <row r="27" spans="1:6" s="161" customFormat="1" outlineLevel="1" x14ac:dyDescent="0.25">
      <c r="A27" s="265">
        <v>1059495</v>
      </c>
      <c r="B27" s="259">
        <v>40879</v>
      </c>
      <c r="C27" s="258" t="s">
        <v>38</v>
      </c>
      <c r="D27" s="269">
        <v>47761</v>
      </c>
      <c r="E27" s="268" t="s">
        <v>13</v>
      </c>
      <c r="F27" s="261">
        <v>4800</v>
      </c>
    </row>
    <row r="28" spans="1:6" s="135" customFormat="1" outlineLevel="1" x14ac:dyDescent="0.25">
      <c r="A28" s="115">
        <v>1059532</v>
      </c>
      <c r="B28" s="196">
        <v>40879</v>
      </c>
      <c r="C28" s="73" t="s">
        <v>37</v>
      </c>
      <c r="D28" s="38">
        <v>107361</v>
      </c>
      <c r="E28" s="96" t="s">
        <v>13</v>
      </c>
      <c r="F28" s="151">
        <v>6600</v>
      </c>
    </row>
    <row r="29" spans="1:6" s="134" customFormat="1" outlineLevel="1" x14ac:dyDescent="0.25">
      <c r="A29" s="265">
        <v>1059537</v>
      </c>
      <c r="B29" s="259">
        <v>40879</v>
      </c>
      <c r="C29" s="258" t="s">
        <v>112</v>
      </c>
      <c r="D29" s="239">
        <v>107362</v>
      </c>
      <c r="E29" s="268" t="s">
        <v>13</v>
      </c>
      <c r="F29" s="261">
        <v>5000</v>
      </c>
    </row>
    <row r="30" spans="1:6" s="134" customFormat="1" outlineLevel="1" x14ac:dyDescent="0.25">
      <c r="A30" s="265">
        <v>1059552</v>
      </c>
      <c r="B30" s="259">
        <v>40889</v>
      </c>
      <c r="C30" s="258" t="s">
        <v>37</v>
      </c>
      <c r="D30" s="239">
        <v>116518</v>
      </c>
      <c r="E30" s="268" t="s">
        <v>13</v>
      </c>
      <c r="F30" s="261">
        <v>3146.4</v>
      </c>
    </row>
    <row r="31" spans="1:6" s="134" customFormat="1" outlineLevel="1" x14ac:dyDescent="0.25">
      <c r="A31" s="265">
        <v>1059560</v>
      </c>
      <c r="B31" s="262">
        <v>40886</v>
      </c>
      <c r="C31" s="258" t="s">
        <v>124</v>
      </c>
      <c r="D31" s="239">
        <v>116408</v>
      </c>
      <c r="E31" s="268" t="s">
        <v>13</v>
      </c>
      <c r="F31" s="261">
        <v>28300</v>
      </c>
    </row>
    <row r="32" spans="1:6" s="136" customFormat="1" ht="27" outlineLevel="1" x14ac:dyDescent="0.25">
      <c r="A32" s="265">
        <v>1059491</v>
      </c>
      <c r="B32" s="259">
        <v>40878</v>
      </c>
      <c r="C32" s="209" t="s">
        <v>162</v>
      </c>
      <c r="D32" s="269">
        <v>118071</v>
      </c>
      <c r="E32" s="268" t="s">
        <v>9</v>
      </c>
      <c r="F32" s="261">
        <v>11183.4</v>
      </c>
    </row>
    <row r="33" spans="1:6" s="136" customFormat="1" outlineLevel="1" x14ac:dyDescent="0.25">
      <c r="A33" s="115">
        <v>1059535</v>
      </c>
      <c r="B33" s="196">
        <v>40885</v>
      </c>
      <c r="C33" s="213" t="s">
        <v>163</v>
      </c>
      <c r="D33" s="215">
        <v>114976</v>
      </c>
      <c r="E33" s="97" t="s">
        <v>9</v>
      </c>
      <c r="F33" s="448">
        <v>2072.4899999999998</v>
      </c>
    </row>
    <row r="34" spans="1:6" s="136" customFormat="1" outlineLevel="1" x14ac:dyDescent="0.25">
      <c r="A34" s="115">
        <v>1059551</v>
      </c>
      <c r="B34" s="196">
        <v>40885</v>
      </c>
      <c r="C34" s="213" t="s">
        <v>144</v>
      </c>
      <c r="D34" s="215">
        <v>107550</v>
      </c>
      <c r="E34" s="97" t="s">
        <v>9</v>
      </c>
      <c r="F34" s="448">
        <v>5403.6</v>
      </c>
    </row>
    <row r="35" spans="1:6" ht="14.25" thickBot="1" x14ac:dyDescent="0.3">
      <c r="A35" s="260"/>
      <c r="B35" s="246"/>
      <c r="C35" s="246"/>
      <c r="D35" s="260"/>
      <c r="E35" s="256" t="s">
        <v>0</v>
      </c>
      <c r="F35" s="255">
        <f>SUM(F27:F34)</f>
        <v>66505.89</v>
      </c>
    </row>
    <row r="36" spans="1:6" ht="14.25" thickTop="1" x14ac:dyDescent="0.25">
      <c r="A36" s="260"/>
      <c r="B36" s="246"/>
      <c r="C36" s="246"/>
      <c r="D36" s="260"/>
      <c r="E36" s="251"/>
      <c r="F36" s="245"/>
    </row>
    <row r="37" spans="1:6" x14ac:dyDescent="0.25">
      <c r="A37" s="260" t="s">
        <v>28</v>
      </c>
      <c r="B37" s="246"/>
      <c r="C37" s="246"/>
      <c r="D37" s="260"/>
      <c r="E37" s="251"/>
      <c r="F37" s="245"/>
    </row>
    <row r="38" spans="1:6" x14ac:dyDescent="0.25">
      <c r="A38" s="260"/>
      <c r="B38" s="246"/>
      <c r="C38" s="246"/>
      <c r="D38" s="260"/>
      <c r="E38" s="251"/>
      <c r="F38" s="245"/>
    </row>
    <row r="39" spans="1:6" x14ac:dyDescent="0.25">
      <c r="A39" s="252" t="s">
        <v>284</v>
      </c>
      <c r="B39" s="253" t="s">
        <v>7</v>
      </c>
      <c r="C39" s="253" t="s">
        <v>285</v>
      </c>
      <c r="D39" s="254" t="s">
        <v>8</v>
      </c>
      <c r="E39" s="252" t="s">
        <v>287</v>
      </c>
      <c r="F39" s="252" t="s">
        <v>286</v>
      </c>
    </row>
    <row r="40" spans="1:6" ht="27" outlineLevel="1" x14ac:dyDescent="0.25">
      <c r="A40" s="152">
        <v>1059605</v>
      </c>
      <c r="B40" s="200">
        <v>40886</v>
      </c>
      <c r="C40" s="73" t="s">
        <v>164</v>
      </c>
      <c r="D40" s="38">
        <v>40166</v>
      </c>
      <c r="E40" s="62" t="s">
        <v>9</v>
      </c>
      <c r="F40" s="151">
        <v>21100.81</v>
      </c>
    </row>
    <row r="41" spans="1:6" outlineLevel="1" x14ac:dyDescent="0.25">
      <c r="A41" s="241">
        <v>1059621</v>
      </c>
      <c r="B41" s="262">
        <v>40890</v>
      </c>
      <c r="C41" s="258" t="s">
        <v>165</v>
      </c>
      <c r="D41" s="239">
        <v>63612</v>
      </c>
      <c r="E41" s="263" t="s">
        <v>13</v>
      </c>
      <c r="F41" s="261">
        <v>3575</v>
      </c>
    </row>
    <row r="42" spans="1:6" s="134" customFormat="1" outlineLevel="1" x14ac:dyDescent="0.25">
      <c r="A42" s="152">
        <v>1059587</v>
      </c>
      <c r="B42" s="449">
        <v>40890</v>
      </c>
      <c r="C42" s="213" t="s">
        <v>113</v>
      </c>
      <c r="D42" s="214">
        <v>112311</v>
      </c>
      <c r="E42" s="112" t="s">
        <v>13</v>
      </c>
      <c r="F42" s="448">
        <v>2636.53</v>
      </c>
    </row>
    <row r="43" spans="1:6" s="134" customFormat="1" outlineLevel="1" x14ac:dyDescent="0.25">
      <c r="A43" s="241">
        <v>1059614</v>
      </c>
      <c r="B43" s="262">
        <v>40890</v>
      </c>
      <c r="C43" s="258" t="s">
        <v>166</v>
      </c>
      <c r="D43" s="239">
        <v>113454</v>
      </c>
      <c r="E43" s="263" t="s">
        <v>167</v>
      </c>
      <c r="F43" s="261">
        <v>4515.91</v>
      </c>
    </row>
    <row r="44" spans="1:6" s="134" customFormat="1" outlineLevel="1" x14ac:dyDescent="0.25">
      <c r="A44" s="241">
        <v>1059622</v>
      </c>
      <c r="B44" s="262">
        <v>40889</v>
      </c>
      <c r="C44" s="258" t="s">
        <v>168</v>
      </c>
      <c r="D44" s="239">
        <v>85141</v>
      </c>
      <c r="E44" s="263" t="s">
        <v>13</v>
      </c>
      <c r="F44" s="261">
        <v>2250</v>
      </c>
    </row>
    <row r="45" spans="1:6" s="134" customFormat="1" ht="14.25" outlineLevel="1" thickBot="1" x14ac:dyDescent="0.3">
      <c r="A45" s="260"/>
      <c r="B45" s="246"/>
      <c r="C45" s="246"/>
      <c r="D45" s="260"/>
      <c r="E45" s="256" t="s">
        <v>0</v>
      </c>
      <c r="F45" s="255">
        <f>SUM(F40:F44)</f>
        <v>34078.25</v>
      </c>
    </row>
    <row r="46" spans="1:6" ht="14.25" thickTop="1" x14ac:dyDescent="0.25">
      <c r="A46" s="260"/>
      <c r="B46" s="246"/>
      <c r="C46" s="246"/>
      <c r="D46" s="260"/>
      <c r="E46" s="251"/>
      <c r="F46" s="245"/>
    </row>
    <row r="47" spans="1:6" x14ac:dyDescent="0.25">
      <c r="A47" s="260"/>
      <c r="B47" s="246"/>
      <c r="C47" s="246"/>
      <c r="D47" s="260"/>
      <c r="E47" s="251"/>
      <c r="F47" s="245"/>
    </row>
    <row r="48" spans="1:6" x14ac:dyDescent="0.25">
      <c r="A48" s="260" t="s">
        <v>62</v>
      </c>
      <c r="B48" s="246"/>
      <c r="C48" s="246"/>
      <c r="D48" s="260"/>
      <c r="E48" s="251"/>
      <c r="F48" s="245"/>
    </row>
    <row r="49" spans="1:6" x14ac:dyDescent="0.25">
      <c r="A49" s="260"/>
      <c r="B49" s="246"/>
      <c r="C49" s="246"/>
      <c r="D49" s="260"/>
      <c r="E49" s="251"/>
      <c r="F49" s="245"/>
    </row>
    <row r="50" spans="1:6" x14ac:dyDescent="0.25">
      <c r="A50" s="252" t="s">
        <v>284</v>
      </c>
      <c r="B50" s="253" t="s">
        <v>7</v>
      </c>
      <c r="C50" s="253" t="s">
        <v>285</v>
      </c>
      <c r="D50" s="254" t="s">
        <v>8</v>
      </c>
      <c r="E50" s="252" t="s">
        <v>287</v>
      </c>
      <c r="F50" s="252" t="s">
        <v>286</v>
      </c>
    </row>
    <row r="51" spans="1:6" outlineLevel="1" x14ac:dyDescent="0.25">
      <c r="A51" s="267">
        <v>1059661</v>
      </c>
      <c r="B51" s="247">
        <v>40886</v>
      </c>
      <c r="C51" s="249" t="s">
        <v>170</v>
      </c>
      <c r="D51" s="217" t="s">
        <v>171</v>
      </c>
      <c r="E51" s="268" t="s">
        <v>169</v>
      </c>
      <c r="F51" s="266">
        <v>14840</v>
      </c>
    </row>
    <row r="52" spans="1:6" s="134" customFormat="1" outlineLevel="1" x14ac:dyDescent="0.25">
      <c r="A52" s="267">
        <v>1059667</v>
      </c>
      <c r="B52" s="247">
        <v>40889</v>
      </c>
      <c r="C52" s="218" t="s">
        <v>172</v>
      </c>
      <c r="D52" s="217" t="s">
        <v>173</v>
      </c>
      <c r="E52" s="268" t="s">
        <v>99</v>
      </c>
      <c r="F52" s="266">
        <v>11062.73</v>
      </c>
    </row>
    <row r="53" spans="1:6" s="134" customFormat="1" ht="54" outlineLevel="1" x14ac:dyDescent="0.25">
      <c r="A53" s="65">
        <v>1059671</v>
      </c>
      <c r="B53" s="52">
        <v>40892</v>
      </c>
      <c r="C53" s="73" t="s">
        <v>174</v>
      </c>
      <c r="D53" s="102" t="s">
        <v>175</v>
      </c>
      <c r="E53" s="81" t="s">
        <v>192</v>
      </c>
      <c r="F53" s="3">
        <v>5499.65</v>
      </c>
    </row>
    <row r="54" spans="1:6" ht="39" customHeight="1" outlineLevel="1" thickBot="1" x14ac:dyDescent="0.3">
      <c r="A54" s="260"/>
      <c r="B54" s="246"/>
      <c r="C54" s="246"/>
      <c r="D54" s="260"/>
      <c r="E54" s="256" t="s">
        <v>0</v>
      </c>
      <c r="F54" s="255">
        <f>SUM(F51:F53)</f>
        <v>31402.379999999997</v>
      </c>
    </row>
    <row r="55" spans="1:6" ht="14.25" thickTop="1" x14ac:dyDescent="0.25">
      <c r="A55" s="260"/>
      <c r="B55" s="246"/>
      <c r="C55" s="246"/>
      <c r="D55" s="260"/>
      <c r="E55" s="251"/>
      <c r="F55" s="245"/>
    </row>
    <row r="56" spans="1:6" x14ac:dyDescent="0.25">
      <c r="A56" s="260"/>
      <c r="B56" s="246"/>
      <c r="C56" s="246"/>
      <c r="D56" s="260"/>
      <c r="E56" s="251"/>
      <c r="F56" s="245"/>
    </row>
    <row r="57" spans="1:6" x14ac:dyDescent="0.25">
      <c r="A57" s="260" t="s">
        <v>63</v>
      </c>
      <c r="B57" s="246"/>
      <c r="C57" s="246"/>
      <c r="D57" s="260"/>
      <c r="E57" s="251"/>
      <c r="F57" s="245"/>
    </row>
    <row r="58" spans="1:6" x14ac:dyDescent="0.25">
      <c r="A58" s="260"/>
      <c r="B58" s="246"/>
      <c r="C58" s="246"/>
      <c r="D58" s="260"/>
      <c r="E58" s="251"/>
      <c r="F58" s="245"/>
    </row>
    <row r="59" spans="1:6" x14ac:dyDescent="0.25">
      <c r="A59" s="252" t="s">
        <v>284</v>
      </c>
      <c r="B59" s="253" t="s">
        <v>7</v>
      </c>
      <c r="C59" s="253" t="s">
        <v>285</v>
      </c>
      <c r="D59" s="254" t="s">
        <v>8</v>
      </c>
      <c r="E59" s="252" t="s">
        <v>287</v>
      </c>
      <c r="F59" s="252" t="s">
        <v>286</v>
      </c>
    </row>
    <row r="60" spans="1:6" ht="27" outlineLevel="1" x14ac:dyDescent="0.25">
      <c r="A60" s="65">
        <v>1059685</v>
      </c>
      <c r="B60" s="52">
        <v>40889</v>
      </c>
      <c r="C60" s="71" t="s">
        <v>178</v>
      </c>
      <c r="D60" s="43"/>
      <c r="E60" s="96" t="s">
        <v>13</v>
      </c>
      <c r="F60" s="3">
        <v>12100</v>
      </c>
    </row>
    <row r="61" spans="1:6" outlineLevel="1" x14ac:dyDescent="0.25">
      <c r="A61" s="65">
        <v>1059707</v>
      </c>
      <c r="B61" s="52">
        <v>40896</v>
      </c>
      <c r="C61" s="88" t="s">
        <v>179</v>
      </c>
      <c r="D61" s="43" t="s">
        <v>180</v>
      </c>
      <c r="E61" s="96" t="s">
        <v>9</v>
      </c>
      <c r="F61" s="3">
        <v>6156.71</v>
      </c>
    </row>
    <row r="62" spans="1:6" outlineLevel="1" x14ac:dyDescent="0.25">
      <c r="A62" s="267">
        <v>1059735</v>
      </c>
      <c r="B62" s="197">
        <v>40897</v>
      </c>
      <c r="C62" s="258" t="s">
        <v>181</v>
      </c>
      <c r="D62" s="239" t="s">
        <v>182</v>
      </c>
      <c r="E62" s="268" t="s">
        <v>9</v>
      </c>
      <c r="F62" s="266">
        <v>19243.2</v>
      </c>
    </row>
    <row r="63" spans="1:6" outlineLevel="1" x14ac:dyDescent="0.25">
      <c r="A63" s="65">
        <v>1059740</v>
      </c>
      <c r="B63" s="87">
        <v>40897</v>
      </c>
      <c r="C63" s="73" t="s">
        <v>183</v>
      </c>
      <c r="D63" s="38" t="s">
        <v>184</v>
      </c>
      <c r="E63" s="96" t="s">
        <v>9</v>
      </c>
      <c r="F63" s="3">
        <v>11600</v>
      </c>
    </row>
    <row r="64" spans="1:6" outlineLevel="1" x14ac:dyDescent="0.25">
      <c r="A64" s="65">
        <v>1059682</v>
      </c>
      <c r="B64" s="52">
        <v>40862</v>
      </c>
      <c r="C64" s="92" t="s">
        <v>176</v>
      </c>
      <c r="D64" s="35" t="s">
        <v>177</v>
      </c>
      <c r="E64" s="96" t="s">
        <v>13</v>
      </c>
      <c r="F64" s="103">
        <v>2764.5</v>
      </c>
    </row>
    <row r="65" spans="1:6" outlineLevel="1" x14ac:dyDescent="0.25">
      <c r="A65" s="65">
        <v>1059700</v>
      </c>
      <c r="B65" s="52">
        <v>40883</v>
      </c>
      <c r="C65" s="450" t="s">
        <v>312</v>
      </c>
      <c r="D65" s="111" t="s">
        <v>313</v>
      </c>
      <c r="E65" s="97" t="s">
        <v>13</v>
      </c>
      <c r="F65" s="10">
        <v>3764.1</v>
      </c>
    </row>
    <row r="66" spans="1:6" outlineLevel="1" x14ac:dyDescent="0.25">
      <c r="A66" s="65">
        <v>1059725</v>
      </c>
      <c r="B66" s="52">
        <v>40891</v>
      </c>
      <c r="C66" s="58" t="s">
        <v>185</v>
      </c>
      <c r="D66" s="38" t="s">
        <v>186</v>
      </c>
      <c r="E66" s="96" t="s">
        <v>13</v>
      </c>
      <c r="F66" s="3">
        <v>6500</v>
      </c>
    </row>
    <row r="67" spans="1:6" ht="27" outlineLevel="1" x14ac:dyDescent="0.25">
      <c r="A67" s="267">
        <v>1059733</v>
      </c>
      <c r="B67" s="247">
        <v>40877</v>
      </c>
      <c r="C67" s="258" t="s">
        <v>105</v>
      </c>
      <c r="D67" s="239" t="s">
        <v>187</v>
      </c>
      <c r="E67" s="268" t="s">
        <v>99</v>
      </c>
      <c r="F67" s="266">
        <v>5262.24</v>
      </c>
    </row>
    <row r="68" spans="1:6" s="240" customFormat="1" outlineLevel="1" x14ac:dyDescent="0.25">
      <c r="A68" s="260"/>
      <c r="B68" s="246"/>
      <c r="C68" s="246"/>
      <c r="D68" s="260"/>
      <c r="E68" s="251"/>
      <c r="F68" s="245"/>
    </row>
    <row r="69" spans="1:6" ht="14.25" outlineLevel="1" thickBot="1" x14ac:dyDescent="0.3">
      <c r="A69" s="260"/>
      <c r="B69" s="246"/>
      <c r="C69" s="246"/>
      <c r="D69" s="260"/>
      <c r="E69" s="256" t="s">
        <v>0</v>
      </c>
      <c r="F69" s="13">
        <f>SUM(F60:F68)</f>
        <v>67390.75</v>
      </c>
    </row>
    <row r="70" spans="1:6" s="134" customFormat="1" ht="17.25" customHeight="1" outlineLevel="1" thickTop="1" x14ac:dyDescent="0.25">
      <c r="A70" s="260"/>
      <c r="B70" s="246"/>
      <c r="C70" s="246"/>
      <c r="D70" s="260"/>
      <c r="E70" s="251"/>
      <c r="F70" s="245"/>
    </row>
    <row r="71" spans="1:6" x14ac:dyDescent="0.25">
      <c r="A71" s="260" t="s">
        <v>67</v>
      </c>
      <c r="B71" s="246"/>
      <c r="C71" s="246"/>
      <c r="D71" s="260"/>
      <c r="E71" s="251"/>
      <c r="F71" s="245"/>
    </row>
    <row r="72" spans="1:6" x14ac:dyDescent="0.25">
      <c r="A72" s="260"/>
      <c r="B72" s="246"/>
      <c r="C72" s="246"/>
      <c r="D72" s="260"/>
      <c r="E72" s="251"/>
      <c r="F72" s="245"/>
    </row>
    <row r="73" spans="1:6" x14ac:dyDescent="0.25">
      <c r="A73" s="252" t="s">
        <v>284</v>
      </c>
      <c r="B73" s="253" t="s">
        <v>7</v>
      </c>
      <c r="C73" s="253" t="s">
        <v>285</v>
      </c>
      <c r="D73" s="254" t="s">
        <v>8</v>
      </c>
      <c r="E73" s="252" t="s">
        <v>287</v>
      </c>
      <c r="F73" s="252" t="s">
        <v>286</v>
      </c>
    </row>
    <row r="74" spans="1:6" x14ac:dyDescent="0.25">
      <c r="A74" s="132">
        <v>1059789</v>
      </c>
      <c r="B74" s="197">
        <v>40886</v>
      </c>
      <c r="C74" s="198" t="s">
        <v>189</v>
      </c>
      <c r="D74" s="269">
        <v>100942</v>
      </c>
      <c r="E74" s="263" t="s">
        <v>13</v>
      </c>
      <c r="F74" s="266">
        <v>21000</v>
      </c>
    </row>
    <row r="75" spans="1:6" x14ac:dyDescent="0.25">
      <c r="A75" s="132">
        <v>1059810</v>
      </c>
      <c r="B75" s="197">
        <v>40870</v>
      </c>
      <c r="C75" s="258" t="s">
        <v>190</v>
      </c>
      <c r="D75" s="239">
        <v>57394</v>
      </c>
      <c r="E75" s="263" t="s">
        <v>13</v>
      </c>
      <c r="F75" s="266">
        <v>10830</v>
      </c>
    </row>
    <row r="76" spans="1:6" outlineLevel="1" x14ac:dyDescent="0.25">
      <c r="A76" s="260"/>
      <c r="B76" s="246"/>
      <c r="C76" s="246"/>
      <c r="D76" s="260"/>
      <c r="E76" s="251"/>
      <c r="F76" s="245"/>
    </row>
    <row r="77" spans="1:6" s="134" customFormat="1" ht="14.25" outlineLevel="1" thickBot="1" x14ac:dyDescent="0.3">
      <c r="A77" s="260"/>
      <c r="B77" s="246"/>
      <c r="C77" s="246"/>
      <c r="D77" s="260"/>
      <c r="E77" s="256" t="s">
        <v>0</v>
      </c>
      <c r="F77" s="13">
        <f>SUM(F74:F76)</f>
        <v>31830</v>
      </c>
    </row>
    <row r="78" spans="1:6" s="134" customFormat="1" ht="14.25" outlineLevel="1" thickTop="1" x14ac:dyDescent="0.25">
      <c r="A78" s="260"/>
      <c r="B78" s="246"/>
      <c r="C78" s="246"/>
      <c r="D78" s="260"/>
      <c r="E78" s="251"/>
      <c r="F78" s="245"/>
    </row>
    <row r="79" spans="1:6" s="134" customFormat="1" ht="15" outlineLevel="1" x14ac:dyDescent="0.25">
      <c r="A79" s="260" t="s">
        <v>69</v>
      </c>
      <c r="B79" s="250"/>
      <c r="C79" s="250"/>
      <c r="D79" s="250"/>
      <c r="E79" s="251"/>
      <c r="F79" s="250"/>
    </row>
    <row r="80" spans="1:6" ht="15" x14ac:dyDescent="0.25">
      <c r="A80" s="250"/>
      <c r="B80" s="250"/>
      <c r="C80" s="250"/>
      <c r="D80" s="250"/>
      <c r="E80" s="251"/>
      <c r="F80" s="250"/>
    </row>
    <row r="81" spans="1:6" x14ac:dyDescent="0.25">
      <c r="A81" s="252" t="s">
        <v>284</v>
      </c>
      <c r="B81" s="253" t="s">
        <v>7</v>
      </c>
      <c r="C81" s="253" t="s">
        <v>285</v>
      </c>
      <c r="D81" s="254" t="s">
        <v>8</v>
      </c>
      <c r="E81" s="252" t="s">
        <v>287</v>
      </c>
      <c r="F81" s="252" t="s">
        <v>286</v>
      </c>
    </row>
    <row r="82" spans="1:6" x14ac:dyDescent="0.25">
      <c r="A82" s="265">
        <v>1059820</v>
      </c>
      <c r="B82" s="259">
        <v>40898</v>
      </c>
      <c r="C82" s="258" t="s">
        <v>347</v>
      </c>
      <c r="D82" s="269">
        <v>2849</v>
      </c>
      <c r="E82" s="268" t="s">
        <v>191</v>
      </c>
      <c r="F82" s="261">
        <v>13103.05</v>
      </c>
    </row>
    <row r="83" spans="1:6" s="244" customFormat="1" ht="15.75" thickBot="1" x14ac:dyDescent="0.3">
      <c r="A83" s="250"/>
      <c r="B83" s="250"/>
      <c r="C83" s="250"/>
      <c r="D83" s="250"/>
      <c r="E83" s="256" t="s">
        <v>0</v>
      </c>
      <c r="F83" s="255">
        <v>13103.05</v>
      </c>
    </row>
    <row r="84" spans="1:6" s="244" customFormat="1" ht="14.25" thickTop="1" x14ac:dyDescent="0.25">
      <c r="A84" s="260"/>
      <c r="B84" s="246"/>
      <c r="C84" s="246"/>
      <c r="D84" s="260"/>
      <c r="E84" s="251"/>
      <c r="F84" s="245"/>
    </row>
    <row r="85" spans="1:6" s="244" customFormat="1" ht="14.25" thickBot="1" x14ac:dyDescent="0.3">
      <c r="A85" s="260"/>
      <c r="B85" s="246"/>
      <c r="C85" s="246"/>
      <c r="D85" s="260"/>
      <c r="E85" s="451" t="s">
        <v>33</v>
      </c>
      <c r="F85" s="30">
        <f>F83+F77+F69+F54+F45+F35+F22+F15+F8</f>
        <v>278193.34999999998</v>
      </c>
    </row>
    <row r="86" spans="1:6" s="244" customFormat="1" ht="14.25" thickTop="1" x14ac:dyDescent="0.25">
      <c r="A86" s="425"/>
      <c r="B86" s="409"/>
      <c r="C86" s="427"/>
      <c r="D86" s="428"/>
      <c r="E86" s="441"/>
      <c r="F86" s="394"/>
    </row>
    <row r="87" spans="1:6" s="244" customFormat="1" ht="15" x14ac:dyDescent="0.25">
      <c r="A87" s="355"/>
      <c r="B87" s="355"/>
      <c r="C87" s="355"/>
      <c r="D87" s="355"/>
      <c r="E87" s="256"/>
      <c r="F87" s="14"/>
    </row>
    <row r="88" spans="1:6" x14ac:dyDescent="0.25">
      <c r="A88" s="251"/>
      <c r="B88" s="16"/>
      <c r="C88" s="16"/>
      <c r="D88" s="251"/>
      <c r="E88" s="251"/>
      <c r="F88" s="14"/>
    </row>
    <row r="89" spans="1:6" x14ac:dyDescent="0.25">
      <c r="A89" s="251"/>
      <c r="B89" s="16"/>
      <c r="C89" s="16"/>
      <c r="D89" s="251"/>
      <c r="E89" s="256"/>
      <c r="F89" s="14"/>
    </row>
    <row r="90" spans="1:6" x14ac:dyDescent="0.25">
      <c r="A90" s="251"/>
      <c r="B90" s="16"/>
      <c r="C90" s="16"/>
      <c r="D90" s="251"/>
      <c r="E90" s="251"/>
      <c r="F90" s="14"/>
    </row>
  </sheetData>
  <mergeCells count="1">
    <mergeCell ref="A2:F2"/>
  </mergeCell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5"/>
  <sheetViews>
    <sheetView view="pageBreakPreview" topLeftCell="A22" zoomScaleSheetLayoutView="100" workbookViewId="0">
      <selection activeCell="E22" sqref="E22"/>
    </sheetView>
  </sheetViews>
  <sheetFormatPr defaultRowHeight="12.75" x14ac:dyDescent="0.2"/>
  <cols>
    <col min="1" max="1" width="9.140625" style="639"/>
    <col min="2" max="2" width="62.140625" style="639" customWidth="1"/>
    <col min="3" max="3" width="7" style="639" customWidth="1"/>
    <col min="4" max="4" width="55.85546875" style="639" bestFit="1" customWidth="1"/>
    <col min="5" max="5" width="18.7109375" style="639" customWidth="1"/>
    <col min="6" max="6" width="16.28515625" style="639" customWidth="1"/>
    <col min="7" max="7" width="18.42578125" style="639" customWidth="1"/>
    <col min="8" max="8" width="4" style="639" customWidth="1"/>
    <col min="9" max="9" width="2.7109375" style="639" customWidth="1"/>
    <col min="10" max="10" width="16.140625" style="639" customWidth="1"/>
    <col min="11" max="11" width="15.5703125" style="639" customWidth="1"/>
    <col min="12" max="12" width="11.85546875" style="639" hidden="1" customWidth="1"/>
    <col min="13" max="13" width="14.140625" style="639" hidden="1" customWidth="1"/>
    <col min="14" max="14" width="14.85546875" style="639" hidden="1" customWidth="1"/>
    <col min="15" max="15" width="9.140625" style="639" hidden="1" customWidth="1"/>
    <col min="16" max="18" width="9.140625" style="639"/>
    <col min="19" max="19" width="11.42578125" style="639" bestFit="1" customWidth="1"/>
    <col min="20" max="16384" width="9.140625" style="639"/>
  </cols>
  <sheetData>
    <row r="1" spans="2:15" ht="13.5" thickBot="1" x14ac:dyDescent="0.25">
      <c r="B1" s="1154"/>
      <c r="C1" s="1154"/>
      <c r="D1" s="1155"/>
      <c r="E1" s="1155"/>
      <c r="F1" s="1155"/>
      <c r="G1" s="344"/>
      <c r="H1" s="344"/>
      <c r="I1" s="344"/>
      <c r="J1" s="344"/>
      <c r="K1" s="345"/>
      <c r="L1" s="284"/>
      <c r="M1" s="346"/>
      <c r="N1" s="346"/>
      <c r="O1" s="282"/>
    </row>
    <row r="2" spans="2:15" x14ac:dyDescent="0.2">
      <c r="B2" s="999"/>
      <c r="C2" s="1000"/>
      <c r="D2" s="1000"/>
      <c r="E2" s="1156" t="s">
        <v>325</v>
      </c>
      <c r="F2" s="1157" t="s">
        <v>534</v>
      </c>
      <c r="G2" s="664"/>
      <c r="H2" s="665"/>
      <c r="I2" s="665"/>
      <c r="J2" s="665"/>
      <c r="K2" s="665"/>
      <c r="L2" s="294"/>
      <c r="M2" s="278"/>
      <c r="N2" s="592"/>
      <c r="O2" s="640"/>
    </row>
    <row r="3" spans="2:15" x14ac:dyDescent="0.2">
      <c r="B3" s="996"/>
      <c r="C3" s="997"/>
      <c r="D3" s="1158" t="s">
        <v>326</v>
      </c>
      <c r="E3" s="1159" t="s">
        <v>452</v>
      </c>
      <c r="F3" s="1159" t="s">
        <v>379</v>
      </c>
      <c r="G3" s="657" t="s">
        <v>379</v>
      </c>
      <c r="H3" s="348"/>
      <c r="I3" s="348"/>
      <c r="J3" s="348"/>
      <c r="K3" s="489"/>
      <c r="L3" s="282"/>
      <c r="M3" s="281"/>
      <c r="N3" s="348"/>
      <c r="O3" s="285"/>
    </row>
    <row r="4" spans="2:15" x14ac:dyDescent="0.2">
      <c r="B4" s="996"/>
      <c r="C4" s="997"/>
      <c r="D4" s="1158" t="s">
        <v>327</v>
      </c>
      <c r="E4" s="1160">
        <f ca="1">NOW()</f>
        <v>43798.70803425926</v>
      </c>
      <c r="F4" s="1160" t="s">
        <v>379</v>
      </c>
      <c r="G4" s="934"/>
      <c r="H4" s="281"/>
      <c r="I4" s="668"/>
      <c r="J4" s="349"/>
      <c r="K4" s="489"/>
      <c r="L4" s="282"/>
      <c r="M4" s="281"/>
      <c r="N4" s="349"/>
      <c r="O4" s="285"/>
    </row>
    <row r="5" spans="2:15" x14ac:dyDescent="0.2">
      <c r="B5" s="996"/>
      <c r="C5" s="997"/>
      <c r="D5" s="1158" t="s">
        <v>328</v>
      </c>
      <c r="E5" s="1158"/>
      <c r="F5" s="1158"/>
      <c r="G5" s="934"/>
      <c r="H5" s="281"/>
      <c r="I5" s="668"/>
      <c r="J5" s="348"/>
      <c r="K5" s="489"/>
      <c r="L5" s="282"/>
      <c r="M5" s="281"/>
      <c r="N5" s="348"/>
      <c r="O5" s="285"/>
    </row>
    <row r="6" spans="2:15" x14ac:dyDescent="0.2">
      <c r="B6" s="996"/>
      <c r="C6" s="997"/>
      <c r="D6" s="1158" t="s">
        <v>327</v>
      </c>
      <c r="E6" s="1158"/>
      <c r="F6" s="1158"/>
      <c r="G6" s="934"/>
      <c r="H6" s="281"/>
      <c r="I6" s="668"/>
      <c r="J6" s="350"/>
      <c r="K6" s="489"/>
      <c r="L6" s="282"/>
      <c r="M6" s="281"/>
      <c r="N6" s="350"/>
      <c r="O6" s="285"/>
    </row>
    <row r="7" spans="2:15" x14ac:dyDescent="0.2">
      <c r="B7" s="996" t="s">
        <v>462</v>
      </c>
      <c r="C7" s="997"/>
      <c r="D7" s="1017" t="s">
        <v>393</v>
      </c>
      <c r="E7" s="1017"/>
      <c r="F7" s="1017"/>
      <c r="G7" s="307"/>
      <c r="H7" s="282"/>
      <c r="I7" s="282"/>
      <c r="J7" s="282"/>
      <c r="K7" s="282"/>
      <c r="L7" s="282"/>
      <c r="M7" s="281"/>
      <c r="N7" s="284"/>
      <c r="O7" s="285"/>
    </row>
    <row r="8" spans="2:15" x14ac:dyDescent="0.2">
      <c r="B8" s="996" t="s">
        <v>329</v>
      </c>
      <c r="C8" s="997"/>
      <c r="D8" s="1016" t="s">
        <v>1007</v>
      </c>
      <c r="E8" s="1016"/>
      <c r="F8" s="1016"/>
      <c r="G8" s="658"/>
      <c r="H8" s="286"/>
      <c r="I8" s="286"/>
      <c r="J8" s="286"/>
      <c r="K8" s="282"/>
      <c r="L8" s="282"/>
      <c r="M8" s="281"/>
      <c r="N8" s="284"/>
      <c r="O8" s="285"/>
    </row>
    <row r="9" spans="2:15" x14ac:dyDescent="0.2">
      <c r="B9" s="996" t="s">
        <v>330</v>
      </c>
      <c r="C9" s="997"/>
      <c r="D9" s="1017" t="s">
        <v>337</v>
      </c>
      <c r="E9" s="1017"/>
      <c r="F9" s="1017"/>
      <c r="G9" s="307"/>
      <c r="H9" s="282"/>
      <c r="I9" s="282"/>
      <c r="J9" s="282"/>
      <c r="K9" s="282"/>
      <c r="L9" s="282"/>
      <c r="M9" s="282"/>
      <c r="N9" s="282"/>
      <c r="O9" s="288"/>
    </row>
    <row r="10" spans="2:15" ht="13.5" thickBot="1" x14ac:dyDescent="0.25">
      <c r="B10" s="1161"/>
      <c r="C10" s="1162"/>
      <c r="D10" s="1162"/>
      <c r="E10" s="1162"/>
      <c r="F10" s="1162"/>
      <c r="G10" s="307"/>
      <c r="H10" s="282"/>
      <c r="I10" s="282"/>
      <c r="J10" s="282"/>
      <c r="K10" s="282"/>
      <c r="L10" s="290"/>
      <c r="M10" s="290"/>
      <c r="N10" s="290"/>
      <c r="O10" s="291"/>
    </row>
    <row r="11" spans="2:15" x14ac:dyDescent="0.2">
      <c r="B11" s="1163"/>
      <c r="C11" s="1154"/>
      <c r="D11" s="1164"/>
      <c r="E11" s="1164"/>
      <c r="F11" s="1164"/>
      <c r="G11" s="659"/>
      <c r="H11" s="351"/>
      <c r="I11" s="351"/>
      <c r="J11" s="351"/>
      <c r="K11" s="343"/>
      <c r="L11" s="352"/>
      <c r="M11" s="353"/>
      <c r="N11" s="354"/>
      <c r="O11" s="282"/>
    </row>
    <row r="12" spans="2:15" x14ac:dyDescent="0.2">
      <c r="B12" s="663"/>
      <c r="C12" s="1172" t="s">
        <v>1319</v>
      </c>
      <c r="D12" s="641"/>
      <c r="E12" s="642">
        <v>2019</v>
      </c>
      <c r="F12" s="642">
        <v>2018</v>
      </c>
      <c r="G12" s="660"/>
      <c r="H12" s="939"/>
      <c r="I12" s="939"/>
      <c r="J12" s="939"/>
      <c r="K12" s="666"/>
      <c r="L12" s="643"/>
      <c r="M12" s="641"/>
    </row>
    <row r="13" spans="2:15" x14ac:dyDescent="0.2">
      <c r="B13" s="663"/>
      <c r="C13" s="669"/>
      <c r="D13" s="641"/>
      <c r="E13" s="656" t="s">
        <v>339</v>
      </c>
      <c r="F13" s="656" t="s">
        <v>339</v>
      </c>
      <c r="G13" s="661"/>
      <c r="H13" s="667"/>
      <c r="I13" s="667"/>
      <c r="J13" s="667"/>
      <c r="K13" s="667"/>
      <c r="L13" s="644"/>
      <c r="M13" s="641"/>
    </row>
    <row r="14" spans="2:15" x14ac:dyDescent="0.2">
      <c r="B14" s="1165" t="s">
        <v>324</v>
      </c>
      <c r="C14" s="1169"/>
      <c r="D14" s="641"/>
      <c r="E14" s="641"/>
      <c r="F14" s="641"/>
      <c r="G14" s="663"/>
      <c r="H14" s="669"/>
      <c r="I14" s="669"/>
      <c r="J14" s="669"/>
      <c r="K14" s="669"/>
      <c r="L14" s="641"/>
    </row>
    <row r="15" spans="2:15" x14ac:dyDescent="0.2">
      <c r="B15" s="1165" t="s">
        <v>323</v>
      </c>
      <c r="C15" s="1169"/>
      <c r="D15" s="641"/>
      <c r="E15" s="695">
        <f>F21</f>
        <v>442658742.09198928</v>
      </c>
      <c r="F15" s="695">
        <v>347416875.09198928</v>
      </c>
      <c r="G15" s="935"/>
      <c r="H15" s="944"/>
      <c r="I15" s="944"/>
      <c r="J15" s="940"/>
      <c r="K15" s="670"/>
      <c r="L15" s="646"/>
    </row>
    <row r="16" spans="2:15" x14ac:dyDescent="0.2">
      <c r="B16" s="662" t="s">
        <v>1332</v>
      </c>
      <c r="C16" s="1169"/>
      <c r="D16" s="641"/>
      <c r="E16" s="1179">
        <f>Summary!I19</f>
        <v>-51692.169999957085</v>
      </c>
      <c r="F16" s="654">
        <v>0</v>
      </c>
      <c r="G16" s="935"/>
      <c r="H16" s="944"/>
      <c r="I16" s="944"/>
      <c r="J16" s="940"/>
      <c r="K16" s="670"/>
      <c r="L16" s="646"/>
    </row>
    <row r="17" spans="2:19" x14ac:dyDescent="0.2">
      <c r="B17" s="1165" t="s">
        <v>1353</v>
      </c>
      <c r="C17" s="1169"/>
      <c r="D17" s="641"/>
      <c r="E17" s="654">
        <v>0</v>
      </c>
      <c r="F17" s="654">
        <v>31254</v>
      </c>
      <c r="G17" s="935"/>
      <c r="H17" s="944"/>
      <c r="I17" s="944"/>
      <c r="J17" s="940"/>
      <c r="K17" s="670"/>
      <c r="L17" s="646"/>
    </row>
    <row r="18" spans="2:19" x14ac:dyDescent="0.2">
      <c r="B18" s="1165" t="s">
        <v>322</v>
      </c>
      <c r="C18" s="1169"/>
      <c r="D18" s="641"/>
      <c r="E18" s="654">
        <f>'C.5.9.2 Register 201819'!H84+E31+E30</f>
        <v>842457694.7900002</v>
      </c>
      <c r="F18" s="654">
        <v>95210613</v>
      </c>
      <c r="G18" s="935"/>
      <c r="H18" s="944"/>
      <c r="I18" s="944"/>
      <c r="J18" s="940"/>
      <c r="K18" s="671"/>
      <c r="L18" s="646"/>
    </row>
    <row r="19" spans="2:19" ht="25.5" x14ac:dyDescent="0.2">
      <c r="B19" s="1166" t="s">
        <v>1325</v>
      </c>
      <c r="C19" s="1169"/>
      <c r="D19" s="1178" t="s">
        <v>379</v>
      </c>
      <c r="E19" s="1179">
        <v>-336548785.72000003</v>
      </c>
      <c r="F19" s="654">
        <v>0</v>
      </c>
      <c r="G19" s="935"/>
      <c r="H19" s="944"/>
      <c r="I19" s="944"/>
      <c r="J19" s="669"/>
      <c r="K19" s="671"/>
      <c r="L19" s="647"/>
    </row>
    <row r="20" spans="2:19" ht="38.25" x14ac:dyDescent="0.2">
      <c r="B20" s="1166" t="s">
        <v>1318</v>
      </c>
      <c r="C20" s="1170"/>
      <c r="D20" s="641"/>
      <c r="E20" s="1173">
        <v>0</v>
      </c>
      <c r="F20" s="641"/>
      <c r="G20" s="935"/>
      <c r="H20" s="944"/>
      <c r="I20" s="944"/>
      <c r="J20" s="669"/>
      <c r="K20" s="671"/>
      <c r="L20" s="647"/>
    </row>
    <row r="21" spans="2:19" ht="13.5" thickBot="1" x14ac:dyDescent="0.25">
      <c r="B21" s="663"/>
      <c r="C21" s="669"/>
      <c r="D21" s="641"/>
      <c r="E21" s="685">
        <f>SUM(E15:E20)</f>
        <v>948515958.99198937</v>
      </c>
      <c r="F21" s="685">
        <f>SUM(F15:F20)</f>
        <v>442658742.09198928</v>
      </c>
      <c r="G21" s="936"/>
      <c r="H21" s="945"/>
      <c r="I21" s="945"/>
      <c r="J21" s="670">
        <f>F21-F26</f>
        <v>0</v>
      </c>
      <c r="K21" s="670"/>
      <c r="L21" s="648"/>
    </row>
    <row r="22" spans="2:19" ht="13.5" thickTop="1" x14ac:dyDescent="0.2">
      <c r="B22" s="1165" t="s">
        <v>321</v>
      </c>
      <c r="C22" s="1169"/>
      <c r="G22" s="937"/>
      <c r="H22" s="920"/>
      <c r="I22" s="920"/>
      <c r="J22" s="668"/>
      <c r="K22" s="672"/>
      <c r="L22" s="641"/>
    </row>
    <row r="23" spans="2:19" x14ac:dyDescent="0.2">
      <c r="B23" s="1165" t="s">
        <v>320</v>
      </c>
      <c r="C23" s="1169"/>
      <c r="D23" s="641"/>
      <c r="E23" s="695">
        <f>E18</f>
        <v>842457694.7900002</v>
      </c>
      <c r="F23" s="654">
        <f>95210613</f>
        <v>95210613</v>
      </c>
      <c r="G23" s="935"/>
      <c r="H23" s="944"/>
      <c r="I23" s="944"/>
      <c r="J23" s="940"/>
      <c r="K23" s="671"/>
      <c r="L23" s="646"/>
    </row>
    <row r="24" spans="2:19" x14ac:dyDescent="0.2">
      <c r="B24" s="1165" t="s">
        <v>535</v>
      </c>
      <c r="C24" s="1169"/>
      <c r="D24" s="641"/>
      <c r="E24" s="654">
        <v>0</v>
      </c>
      <c r="F24" s="654">
        <v>0</v>
      </c>
      <c r="G24" s="935"/>
      <c r="H24" s="944"/>
      <c r="I24" s="944"/>
      <c r="J24" s="940"/>
      <c r="K24" s="671"/>
      <c r="L24" s="646"/>
    </row>
    <row r="25" spans="2:19" x14ac:dyDescent="0.2">
      <c r="B25" s="1165" t="s">
        <v>319</v>
      </c>
      <c r="C25" s="1169"/>
      <c r="D25" s="641"/>
      <c r="E25" s="654">
        <f>F23+F25-336548785.7219+E16</f>
        <v>106058264.20008934</v>
      </c>
      <c r="F25" s="654">
        <f>F15+F17</f>
        <v>347448129.09198928</v>
      </c>
      <c r="G25" s="935"/>
      <c r="H25" s="944"/>
      <c r="I25" s="944"/>
      <c r="J25" s="670"/>
      <c r="K25" s="670"/>
      <c r="L25" s="646"/>
      <c r="N25" s="650" t="s">
        <v>379</v>
      </c>
    </row>
    <row r="26" spans="2:19" ht="13.5" thickBot="1" x14ac:dyDescent="0.25">
      <c r="B26" s="663"/>
      <c r="C26" s="669"/>
      <c r="D26" s="641"/>
      <c r="E26" s="685">
        <f>SUM(E23:E25)</f>
        <v>948515958.99008954</v>
      </c>
      <c r="F26" s="685">
        <f>SUM(F23:F25)</f>
        <v>442658742.09198928</v>
      </c>
      <c r="G26" s="936"/>
      <c r="H26" s="945"/>
      <c r="I26" s="945"/>
      <c r="J26" s="941" t="s">
        <v>379</v>
      </c>
      <c r="K26" s="670"/>
      <c r="L26" s="648"/>
    </row>
    <row r="27" spans="2:19" ht="13.5" thickTop="1" x14ac:dyDescent="0.2">
      <c r="B27" s="1165" t="s">
        <v>318</v>
      </c>
      <c r="C27" s="1169"/>
      <c r="D27" s="641"/>
      <c r="E27" s="641"/>
      <c r="F27" s="641"/>
      <c r="G27" s="935"/>
      <c r="H27" s="944"/>
      <c r="I27" s="944"/>
      <c r="J27" s="669"/>
      <c r="K27" s="672"/>
      <c r="L27" s="641"/>
    </row>
    <row r="28" spans="2:19" ht="54" customHeight="1" x14ac:dyDescent="0.2">
      <c r="B28" s="1166" t="s">
        <v>533</v>
      </c>
      <c r="C28" s="1175" t="s">
        <v>1322</v>
      </c>
      <c r="D28" s="1167" t="s">
        <v>317</v>
      </c>
      <c r="E28" s="687">
        <f>'C.5.9.2 Register 201819'!H84-E32</f>
        <v>222067358.11000013</v>
      </c>
      <c r="F28" s="654">
        <v>95210613</v>
      </c>
      <c r="G28" s="938"/>
      <c r="H28" s="946"/>
      <c r="I28" s="944"/>
      <c r="J28" s="942"/>
      <c r="K28" s="670"/>
      <c r="L28" s="646"/>
    </row>
    <row r="29" spans="2:19" ht="54" customHeight="1" x14ac:dyDescent="0.2">
      <c r="B29" s="1166" t="s">
        <v>999</v>
      </c>
      <c r="C29" s="1170"/>
      <c r="D29" s="1167" t="s">
        <v>317</v>
      </c>
      <c r="E29" s="687">
        <v>0</v>
      </c>
      <c r="F29" s="654">
        <v>31254</v>
      </c>
      <c r="G29" s="938"/>
      <c r="H29" s="946"/>
      <c r="I29" s="944"/>
      <c r="J29" s="942"/>
      <c r="K29" s="670"/>
      <c r="L29" s="646"/>
    </row>
    <row r="30" spans="2:19" ht="54" customHeight="1" x14ac:dyDescent="0.2">
      <c r="B30" s="1166" t="s">
        <v>1317</v>
      </c>
      <c r="C30" s="1176" t="s">
        <v>1323</v>
      </c>
      <c r="D30" s="1167" t="s">
        <v>317</v>
      </c>
      <c r="E30" s="687">
        <f>'C.5.9.5 Irregular contracts '!C76</f>
        <v>275675031.46000004</v>
      </c>
      <c r="F30" s="687">
        <v>0</v>
      </c>
      <c r="G30" s="938"/>
      <c r="H30" s="946"/>
      <c r="I30" s="944"/>
      <c r="J30" s="942"/>
      <c r="K30" s="670"/>
      <c r="L30" s="646"/>
    </row>
    <row r="31" spans="2:19" ht="38.25" x14ac:dyDescent="0.2">
      <c r="B31" s="1168" t="s">
        <v>536</v>
      </c>
      <c r="C31" s="1174" t="s">
        <v>1320</v>
      </c>
      <c r="D31" s="1167" t="s">
        <v>317</v>
      </c>
      <c r="E31" s="687">
        <f>-'C5.9.4 Councillors OVERPAYMENTS'!D37</f>
        <v>67134.21999999971</v>
      </c>
      <c r="F31" s="687">
        <v>0</v>
      </c>
      <c r="G31" s="936"/>
      <c r="H31" s="945"/>
      <c r="I31" s="945"/>
      <c r="J31" s="943"/>
      <c r="K31" s="672"/>
      <c r="L31" s="641"/>
      <c r="S31" s="651" t="s">
        <v>379</v>
      </c>
    </row>
    <row r="32" spans="2:19" x14ac:dyDescent="0.2">
      <c r="B32" s="1168" t="s">
        <v>1759</v>
      </c>
      <c r="C32" s="1171"/>
      <c r="D32" s="1167"/>
      <c r="E32" s="1357">
        <v>344648171</v>
      </c>
      <c r="F32" s="687">
        <v>0</v>
      </c>
      <c r="G32" s="938"/>
      <c r="H32" s="946"/>
      <c r="I32" s="946"/>
      <c r="J32" s="943"/>
      <c r="K32" s="673"/>
      <c r="L32" s="649"/>
    </row>
    <row r="33" spans="2:14" ht="13.5" thickBot="1" x14ac:dyDescent="0.25">
      <c r="B33" s="663"/>
      <c r="C33" s="669"/>
      <c r="D33" s="641"/>
      <c r="E33" s="685">
        <f>SUM(E28:E32)</f>
        <v>842457694.7900002</v>
      </c>
      <c r="F33" s="685">
        <f>SUM(F28:F32)</f>
        <v>95241867</v>
      </c>
      <c r="G33" s="936"/>
      <c r="H33" s="945"/>
      <c r="I33" s="945"/>
      <c r="J33" s="670"/>
      <c r="K33" s="670"/>
      <c r="L33" s="648"/>
    </row>
    <row r="34" spans="2:14" ht="13.5" thickTop="1" x14ac:dyDescent="0.2">
      <c r="B34" s="662"/>
      <c r="C34" s="668"/>
      <c r="F34" s="686" t="s">
        <v>379</v>
      </c>
      <c r="G34" s="662"/>
      <c r="H34" s="668"/>
      <c r="I34" s="668"/>
      <c r="J34" s="668"/>
      <c r="K34" s="674"/>
    </row>
    <row r="35" spans="2:14" ht="13.5" thickBot="1" x14ac:dyDescent="0.25">
      <c r="B35" s="919"/>
      <c r="C35" s="652"/>
      <c r="D35" s="652"/>
      <c r="E35" s="652"/>
      <c r="F35" s="694" t="s">
        <v>379</v>
      </c>
      <c r="G35" s="954" t="s">
        <v>379</v>
      </c>
      <c r="H35" s="668"/>
      <c r="I35" s="668"/>
      <c r="J35" s="668"/>
      <c r="K35" s="668"/>
      <c r="L35" s="652"/>
      <c r="M35" s="652"/>
      <c r="N35" s="652"/>
    </row>
  </sheetData>
  <hyperlinks>
    <hyperlink ref="C31" location="'C5.9.4 Councillors OVERPAYMENTS'!A1" display="C5.9.4"/>
    <hyperlink ref="C28" location="'C.5.9.2 Register 201819'!Print_Area" display="C.5.9.2 "/>
    <hyperlink ref="C30" location="'C.5.9.5 Irregular contracts '!A1" display="C.5.9.5 "/>
  </hyperlinks>
  <pageMargins left="0.70866141732283472" right="0.70866141732283472" top="0.74803149606299213" bottom="0.74803149606299213" header="0.31496062992125984" footer="0.31496062992125984"/>
  <pageSetup paperSize="9" scale="61"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6"/>
  <sheetViews>
    <sheetView view="pageBreakPreview" zoomScale="60" workbookViewId="0">
      <selection activeCell="R44" activeCellId="1" sqref="A2:H2 R44"/>
    </sheetView>
  </sheetViews>
  <sheetFormatPr defaultRowHeight="13.5" outlineLevelRow="1" x14ac:dyDescent="0.25"/>
  <cols>
    <col min="1" max="1" width="10.140625" style="1" bestFit="1" customWidth="1"/>
    <col min="2" max="2" width="19.5703125" style="18" customWidth="1"/>
    <col min="3" max="3" width="43.7109375" style="18" customWidth="1"/>
    <col min="4" max="4" width="14.7109375" style="1" hidden="1" customWidth="1"/>
    <col min="5" max="5" width="29.42578125" style="54" customWidth="1"/>
    <col min="6" max="6" width="15.85546875" style="11" bestFit="1" customWidth="1"/>
    <col min="7" max="16384" width="9.140625" style="1"/>
  </cols>
  <sheetData>
    <row r="1" spans="1:6" ht="20.25" x14ac:dyDescent="0.3">
      <c r="F1" s="340" t="s">
        <v>373</v>
      </c>
    </row>
    <row r="2" spans="1:6" x14ac:dyDescent="0.25">
      <c r="A2" s="1286" t="s">
        <v>288</v>
      </c>
      <c r="B2" s="1286"/>
      <c r="C2" s="1286"/>
      <c r="D2" s="1286"/>
      <c r="E2" s="1286"/>
      <c r="F2" s="1286"/>
    </row>
    <row r="4" spans="1:6" x14ac:dyDescent="0.25">
      <c r="A4" s="260" t="s">
        <v>6</v>
      </c>
      <c r="B4" s="246"/>
      <c r="C4" s="246"/>
      <c r="D4" s="260"/>
      <c r="F4" s="245"/>
    </row>
    <row r="5" spans="1:6" x14ac:dyDescent="0.25">
      <c r="A5" s="260"/>
      <c r="B5" s="246"/>
      <c r="C5" s="246"/>
      <c r="D5" s="260"/>
      <c r="F5" s="245"/>
    </row>
    <row r="6" spans="1:6" outlineLevel="1" x14ac:dyDescent="0.25">
      <c r="A6" s="252" t="s">
        <v>284</v>
      </c>
      <c r="B6" s="253" t="s">
        <v>7</v>
      </c>
      <c r="C6" s="253" t="s">
        <v>285</v>
      </c>
      <c r="D6" s="254" t="s">
        <v>8</v>
      </c>
      <c r="E6" s="252" t="s">
        <v>287</v>
      </c>
      <c r="F6" s="252" t="s">
        <v>286</v>
      </c>
    </row>
    <row r="7" spans="1:6" s="134" customFormat="1" outlineLevel="1" x14ac:dyDescent="0.25">
      <c r="A7" s="241">
        <v>1059871</v>
      </c>
      <c r="B7" s="262">
        <v>40869</v>
      </c>
      <c r="C7" s="209" t="s">
        <v>193</v>
      </c>
      <c r="D7" s="269">
        <v>57395</v>
      </c>
      <c r="E7" s="219" t="s">
        <v>13</v>
      </c>
      <c r="F7" s="261">
        <v>23288.9</v>
      </c>
    </row>
    <row r="8" spans="1:6" s="220" customFormat="1" outlineLevel="1" x14ac:dyDescent="0.25">
      <c r="A8" s="241">
        <v>1059876</v>
      </c>
      <c r="B8" s="262">
        <v>40906</v>
      </c>
      <c r="C8" s="258" t="s">
        <v>194</v>
      </c>
      <c r="D8" s="269" t="s">
        <v>195</v>
      </c>
      <c r="E8" s="221" t="s">
        <v>9</v>
      </c>
      <c r="F8" s="261">
        <v>3553.54</v>
      </c>
    </row>
    <row r="9" spans="1:6" s="134" customFormat="1" ht="14.25" outlineLevel="1" thickBot="1" x14ac:dyDescent="0.3">
      <c r="A9" s="260"/>
      <c r="B9" s="246"/>
      <c r="C9" s="246"/>
      <c r="D9" s="260"/>
      <c r="E9" s="108" t="s">
        <v>0</v>
      </c>
      <c r="F9" s="13">
        <f>SUM(F7:F8)</f>
        <v>26842.440000000002</v>
      </c>
    </row>
    <row r="10" spans="1:6" s="137" customFormat="1" ht="14.25" outlineLevel="1" thickTop="1" x14ac:dyDescent="0.25">
      <c r="A10" s="260"/>
      <c r="B10" s="246"/>
      <c r="C10" s="246"/>
      <c r="D10" s="260"/>
      <c r="E10" s="54"/>
      <c r="F10" s="245"/>
    </row>
    <row r="11" spans="1:6" x14ac:dyDescent="0.25">
      <c r="A11" s="260"/>
      <c r="B11" s="246"/>
      <c r="C11" s="246"/>
      <c r="D11" s="260"/>
      <c r="F11" s="245"/>
    </row>
    <row r="12" spans="1:6" x14ac:dyDescent="0.25">
      <c r="A12" s="260" t="s">
        <v>12</v>
      </c>
      <c r="B12" s="246"/>
      <c r="C12" s="246"/>
      <c r="D12" s="260"/>
      <c r="F12" s="245"/>
    </row>
    <row r="13" spans="1:6" x14ac:dyDescent="0.25">
      <c r="A13" s="260"/>
      <c r="B13" s="246"/>
      <c r="C13" s="246"/>
      <c r="D13" s="260"/>
      <c r="F13" s="245"/>
    </row>
    <row r="14" spans="1:6" x14ac:dyDescent="0.25">
      <c r="A14" s="252" t="s">
        <v>284</v>
      </c>
      <c r="B14" s="253" t="s">
        <v>7</v>
      </c>
      <c r="C14" s="253" t="s">
        <v>285</v>
      </c>
      <c r="D14" s="254" t="s">
        <v>8</v>
      </c>
      <c r="E14" s="252" t="s">
        <v>287</v>
      </c>
      <c r="F14" s="252" t="s">
        <v>286</v>
      </c>
    </row>
    <row r="15" spans="1:6" ht="27" x14ac:dyDescent="0.25">
      <c r="A15" s="267">
        <v>1060058</v>
      </c>
      <c r="B15" s="247">
        <v>40920</v>
      </c>
      <c r="C15" s="146" t="s">
        <v>196</v>
      </c>
      <c r="D15" s="267">
        <v>119135</v>
      </c>
      <c r="E15" s="222" t="s">
        <v>156</v>
      </c>
      <c r="F15" s="266">
        <v>20250</v>
      </c>
    </row>
    <row r="16" spans="1:6" ht="27" outlineLevel="1" x14ac:dyDescent="0.25">
      <c r="A16" s="267">
        <v>1060059</v>
      </c>
      <c r="B16" s="247">
        <v>40920</v>
      </c>
      <c r="C16" s="146" t="s">
        <v>196</v>
      </c>
      <c r="D16" s="267">
        <v>119136</v>
      </c>
      <c r="E16" s="222" t="s">
        <v>156</v>
      </c>
      <c r="F16" s="266">
        <v>21750</v>
      </c>
    </row>
    <row r="17" spans="1:6" s="134" customFormat="1" ht="16.5" customHeight="1" outlineLevel="1" thickBot="1" x14ac:dyDescent="0.3">
      <c r="A17" s="260"/>
      <c r="B17" s="246"/>
      <c r="C17" s="246"/>
      <c r="D17" s="260"/>
      <c r="E17" s="108" t="s">
        <v>0</v>
      </c>
      <c r="F17" s="13">
        <f>SUM(F15:F16)</f>
        <v>42000</v>
      </c>
    </row>
    <row r="18" spans="1:6" s="134" customFormat="1" ht="14.25" customHeight="1" outlineLevel="1" thickTop="1" x14ac:dyDescent="0.25">
      <c r="A18" s="260"/>
      <c r="B18" s="246"/>
      <c r="C18" s="246"/>
      <c r="D18" s="260"/>
      <c r="E18" s="54"/>
      <c r="F18" s="245"/>
    </row>
    <row r="19" spans="1:6" x14ac:dyDescent="0.25">
      <c r="A19" s="260"/>
      <c r="B19" s="246"/>
      <c r="C19" s="246"/>
      <c r="D19" s="260"/>
      <c r="F19" s="245"/>
    </row>
    <row r="20" spans="1:6" x14ac:dyDescent="0.25">
      <c r="A20" s="260" t="s">
        <v>18</v>
      </c>
      <c r="B20" s="246"/>
      <c r="C20" s="246"/>
      <c r="D20" s="260"/>
      <c r="F20" s="245"/>
    </row>
    <row r="21" spans="1:6" x14ac:dyDescent="0.25">
      <c r="A21" s="260"/>
      <c r="B21" s="246"/>
      <c r="C21" s="246"/>
      <c r="D21" s="260"/>
      <c r="F21" s="245"/>
    </row>
    <row r="22" spans="1:6" x14ac:dyDescent="0.25">
      <c r="A22" s="252" t="s">
        <v>284</v>
      </c>
      <c r="B22" s="253" t="s">
        <v>7</v>
      </c>
      <c r="C22" s="253" t="s">
        <v>285</v>
      </c>
      <c r="D22" s="254" t="s">
        <v>8</v>
      </c>
      <c r="E22" s="252" t="s">
        <v>287</v>
      </c>
      <c r="F22" s="252" t="s">
        <v>286</v>
      </c>
    </row>
    <row r="23" spans="1:6" x14ac:dyDescent="0.25">
      <c r="A23" s="22">
        <v>1060157</v>
      </c>
      <c r="B23" s="87" t="s">
        <v>197</v>
      </c>
      <c r="C23" s="73" t="s">
        <v>198</v>
      </c>
      <c r="D23" s="106" t="s">
        <v>199</v>
      </c>
      <c r="E23" s="8" t="s">
        <v>13</v>
      </c>
      <c r="F23" s="3">
        <v>2069.8200000000002</v>
      </c>
    </row>
    <row r="24" spans="1:6" outlineLevel="1" x14ac:dyDescent="0.25">
      <c r="A24" s="22">
        <v>1060158</v>
      </c>
      <c r="B24" s="87" t="s">
        <v>197</v>
      </c>
      <c r="C24" s="73" t="s">
        <v>198</v>
      </c>
      <c r="D24" s="106" t="s">
        <v>199</v>
      </c>
      <c r="E24" s="8" t="s">
        <v>13</v>
      </c>
      <c r="F24" s="3">
        <v>5437.72</v>
      </c>
    </row>
    <row r="25" spans="1:6" ht="14.25" outlineLevel="1" thickBot="1" x14ac:dyDescent="0.3">
      <c r="A25" s="260"/>
      <c r="B25" s="246"/>
      <c r="C25" s="246"/>
      <c r="D25" s="260"/>
      <c r="E25" s="108" t="s">
        <v>0</v>
      </c>
      <c r="F25" s="13">
        <f>SUM(F23:F24)</f>
        <v>7507.5400000000009</v>
      </c>
    </row>
    <row r="26" spans="1:6" ht="14.25" outlineLevel="1" thickTop="1" x14ac:dyDescent="0.25">
      <c r="A26" s="260"/>
      <c r="B26" s="246"/>
      <c r="C26" s="246"/>
      <c r="D26" s="260"/>
      <c r="F26" s="245"/>
    </row>
    <row r="27" spans="1:6" outlineLevel="1" x14ac:dyDescent="0.25">
      <c r="A27" s="260" t="s">
        <v>26</v>
      </c>
      <c r="B27" s="246"/>
      <c r="C27" s="246"/>
      <c r="D27" s="260"/>
      <c r="F27" s="245"/>
    </row>
    <row r="28" spans="1:6" outlineLevel="1" x14ac:dyDescent="0.25">
      <c r="A28" s="260"/>
      <c r="B28" s="246"/>
      <c r="C28" s="246"/>
      <c r="D28" s="260"/>
      <c r="F28" s="245"/>
    </row>
    <row r="29" spans="1:6" outlineLevel="1" x14ac:dyDescent="0.25">
      <c r="A29" s="252" t="s">
        <v>284</v>
      </c>
      <c r="B29" s="253" t="s">
        <v>7</v>
      </c>
      <c r="C29" s="253" t="s">
        <v>285</v>
      </c>
      <c r="D29" s="254" t="s">
        <v>8</v>
      </c>
      <c r="E29" s="252" t="s">
        <v>287</v>
      </c>
      <c r="F29" s="252" t="s">
        <v>286</v>
      </c>
    </row>
    <row r="30" spans="1:6" x14ac:dyDescent="0.25">
      <c r="A30" s="65">
        <v>1060176</v>
      </c>
      <c r="B30" s="113">
        <v>40924</v>
      </c>
      <c r="C30" s="98" t="s">
        <v>200</v>
      </c>
      <c r="D30" s="111">
        <v>100122</v>
      </c>
      <c r="E30" s="455" t="s">
        <v>9</v>
      </c>
      <c r="F30" s="10">
        <v>10804.67</v>
      </c>
    </row>
    <row r="31" spans="1:6" ht="14.25" thickBot="1" x14ac:dyDescent="0.3">
      <c r="A31" s="260"/>
      <c r="B31" s="246"/>
      <c r="C31" s="246"/>
      <c r="D31" s="260"/>
      <c r="E31" s="108" t="s">
        <v>0</v>
      </c>
      <c r="F31" s="13">
        <f>SUM(F30:F30)</f>
        <v>10804.67</v>
      </c>
    </row>
    <row r="32" spans="1:6" ht="14.25" thickTop="1" x14ac:dyDescent="0.25">
      <c r="A32" s="260"/>
      <c r="B32" s="246"/>
      <c r="C32" s="246"/>
      <c r="D32" s="260"/>
      <c r="F32" s="245"/>
    </row>
    <row r="33" spans="1:6" x14ac:dyDescent="0.25">
      <c r="A33" s="260" t="s">
        <v>28</v>
      </c>
      <c r="B33" s="246"/>
      <c r="C33" s="246"/>
      <c r="D33" s="260"/>
      <c r="F33" s="245"/>
    </row>
    <row r="34" spans="1:6" outlineLevel="1" x14ac:dyDescent="0.25">
      <c r="A34" s="260"/>
      <c r="B34" s="246"/>
      <c r="C34" s="246"/>
      <c r="D34" s="260"/>
      <c r="F34" s="245"/>
    </row>
    <row r="35" spans="1:6" s="134" customFormat="1" outlineLevel="1" x14ac:dyDescent="0.25">
      <c r="A35" s="252" t="s">
        <v>284</v>
      </c>
      <c r="B35" s="253" t="s">
        <v>7</v>
      </c>
      <c r="C35" s="253" t="s">
        <v>285</v>
      </c>
      <c r="D35" s="254" t="s">
        <v>8</v>
      </c>
      <c r="E35" s="252" t="s">
        <v>287</v>
      </c>
      <c r="F35" s="252" t="s">
        <v>286</v>
      </c>
    </row>
    <row r="36" spans="1:6" s="134" customFormat="1" outlineLevel="1" x14ac:dyDescent="0.25">
      <c r="A36" s="115">
        <v>1060240</v>
      </c>
      <c r="B36" s="449">
        <v>40884</v>
      </c>
      <c r="C36" s="456" t="s">
        <v>104</v>
      </c>
      <c r="D36" s="214">
        <v>100117</v>
      </c>
      <c r="E36" s="457" t="s">
        <v>201</v>
      </c>
      <c r="F36" s="448">
        <v>2942.6</v>
      </c>
    </row>
    <row r="37" spans="1:6" outlineLevel="1" x14ac:dyDescent="0.25">
      <c r="A37" s="115">
        <v>1060264</v>
      </c>
      <c r="B37" s="200">
        <v>40926</v>
      </c>
      <c r="C37" s="73" t="s">
        <v>202</v>
      </c>
      <c r="D37" s="43">
        <v>57211</v>
      </c>
      <c r="E37" s="81" t="s">
        <v>203</v>
      </c>
      <c r="F37" s="151">
        <v>22267.54</v>
      </c>
    </row>
    <row r="38" spans="1:6" x14ac:dyDescent="0.25">
      <c r="A38" s="115">
        <v>1060276</v>
      </c>
      <c r="B38" s="200">
        <v>40931</v>
      </c>
      <c r="C38" s="73" t="s">
        <v>23</v>
      </c>
      <c r="D38" s="38">
        <v>107379</v>
      </c>
      <c r="E38" s="81" t="s">
        <v>203</v>
      </c>
      <c r="F38" s="151">
        <v>2850</v>
      </c>
    </row>
    <row r="39" spans="1:6" x14ac:dyDescent="0.25">
      <c r="A39" s="115">
        <v>1060319</v>
      </c>
      <c r="B39" s="200">
        <v>40918</v>
      </c>
      <c r="C39" s="73" t="s">
        <v>204</v>
      </c>
      <c r="D39" s="38">
        <v>114981</v>
      </c>
      <c r="E39" s="81" t="s">
        <v>201</v>
      </c>
      <c r="F39" s="151">
        <v>2280</v>
      </c>
    </row>
    <row r="40" spans="1:6" ht="14.25" thickBot="1" x14ac:dyDescent="0.3">
      <c r="A40" s="260"/>
      <c r="B40" s="246"/>
      <c r="C40" s="246"/>
      <c r="D40" s="260"/>
      <c r="E40" s="108" t="s">
        <v>0</v>
      </c>
      <c r="F40" s="13">
        <f>SUM(F36:F39)</f>
        <v>30340.14</v>
      </c>
    </row>
    <row r="41" spans="1:6" ht="14.25" thickTop="1" x14ac:dyDescent="0.25">
      <c r="A41" s="260"/>
      <c r="B41" s="246"/>
      <c r="C41" s="246"/>
      <c r="D41" s="260"/>
      <c r="F41" s="245"/>
    </row>
    <row r="42" spans="1:6" outlineLevel="1" x14ac:dyDescent="0.25">
      <c r="A42" s="260" t="s">
        <v>63</v>
      </c>
      <c r="B42" s="246"/>
      <c r="C42" s="246"/>
      <c r="D42" s="260"/>
      <c r="F42" s="245"/>
    </row>
    <row r="43" spans="1:6" s="158" customFormat="1" outlineLevel="1" x14ac:dyDescent="0.25">
      <c r="A43" s="260"/>
      <c r="B43" s="246"/>
      <c r="C43" s="246"/>
      <c r="D43" s="260"/>
      <c r="E43" s="54"/>
      <c r="F43" s="245"/>
    </row>
    <row r="44" spans="1:6" s="158" customFormat="1" outlineLevel="1" x14ac:dyDescent="0.25">
      <c r="A44" s="252" t="s">
        <v>284</v>
      </c>
      <c r="B44" s="253" t="s">
        <v>7</v>
      </c>
      <c r="C44" s="253" t="s">
        <v>285</v>
      </c>
      <c r="D44" s="254" t="s">
        <v>8</v>
      </c>
      <c r="E44" s="252" t="s">
        <v>287</v>
      </c>
      <c r="F44" s="252" t="s">
        <v>286</v>
      </c>
    </row>
    <row r="45" spans="1:6" s="158" customFormat="1" outlineLevel="1" x14ac:dyDescent="0.25">
      <c r="A45" s="115">
        <v>1060358</v>
      </c>
      <c r="B45" s="200">
        <v>40909</v>
      </c>
      <c r="C45" s="73" t="s">
        <v>205</v>
      </c>
      <c r="D45" s="43">
        <v>107442</v>
      </c>
      <c r="E45" s="8" t="s">
        <v>13</v>
      </c>
      <c r="F45" s="151">
        <v>14000</v>
      </c>
    </row>
    <row r="46" spans="1:6" s="158" customFormat="1" ht="14.25" outlineLevel="1" thickBot="1" x14ac:dyDescent="0.3">
      <c r="A46" s="260"/>
      <c r="B46" s="246"/>
      <c r="C46" s="246"/>
      <c r="D46" s="260"/>
      <c r="E46" s="108" t="s">
        <v>0</v>
      </c>
      <c r="F46" s="13">
        <f>SUM(F45:F45)</f>
        <v>14000</v>
      </c>
    </row>
    <row r="47" spans="1:6" s="158" customFormat="1" ht="14.25" outlineLevel="1" thickTop="1" x14ac:dyDescent="0.25">
      <c r="A47" s="260"/>
      <c r="B47" s="246"/>
      <c r="C47" s="246"/>
      <c r="D47" s="260"/>
      <c r="E47" s="54"/>
      <c r="F47" s="245"/>
    </row>
    <row r="48" spans="1:6" s="158" customFormat="1" outlineLevel="1" x14ac:dyDescent="0.25">
      <c r="A48" s="260" t="s">
        <v>67</v>
      </c>
      <c r="B48" s="246"/>
      <c r="C48" s="246"/>
      <c r="D48" s="260"/>
      <c r="E48" s="54"/>
      <c r="F48" s="245"/>
    </row>
    <row r="49" spans="1:6" s="158" customFormat="1" outlineLevel="1" x14ac:dyDescent="0.25">
      <c r="A49" s="260"/>
      <c r="B49" s="246"/>
      <c r="C49" s="246"/>
      <c r="D49" s="260"/>
      <c r="E49" s="54"/>
      <c r="F49" s="245"/>
    </row>
    <row r="50" spans="1:6" x14ac:dyDescent="0.25">
      <c r="A50" s="252" t="s">
        <v>284</v>
      </c>
      <c r="B50" s="253" t="s">
        <v>7</v>
      </c>
      <c r="C50" s="253" t="s">
        <v>285</v>
      </c>
      <c r="D50" s="254" t="s">
        <v>8</v>
      </c>
      <c r="E50" s="252" t="s">
        <v>287</v>
      </c>
      <c r="F50" s="252" t="s">
        <v>286</v>
      </c>
    </row>
    <row r="51" spans="1:6" x14ac:dyDescent="0.25">
      <c r="A51" s="22">
        <v>1060415</v>
      </c>
      <c r="B51" s="87">
        <v>40938</v>
      </c>
      <c r="C51" s="71" t="s">
        <v>206</v>
      </c>
      <c r="D51" s="105" t="s">
        <v>207</v>
      </c>
      <c r="E51" s="8" t="s">
        <v>208</v>
      </c>
      <c r="F51" s="3">
        <v>25000</v>
      </c>
    </row>
    <row r="52" spans="1:6" ht="14.25" thickBot="1" x14ac:dyDescent="0.3">
      <c r="A52" s="260"/>
      <c r="B52" s="246"/>
      <c r="C52" s="246"/>
      <c r="D52" s="260"/>
      <c r="E52" s="108" t="s">
        <v>0</v>
      </c>
      <c r="F52" s="13">
        <f>SUM(F51:F51)</f>
        <v>25000</v>
      </c>
    </row>
    <row r="53" spans="1:6" ht="14.25" thickTop="1" x14ac:dyDescent="0.25">
      <c r="A53" s="260"/>
      <c r="B53" s="246"/>
      <c r="C53" s="246"/>
      <c r="D53" s="260"/>
      <c r="F53" s="245"/>
    </row>
    <row r="54" spans="1:6" ht="14.25" outlineLevel="1" thickBot="1" x14ac:dyDescent="0.3">
      <c r="A54" s="260"/>
      <c r="B54" s="246"/>
      <c r="C54" s="246"/>
      <c r="D54" s="260"/>
      <c r="E54" s="458" t="s">
        <v>33</v>
      </c>
      <c r="F54" s="30">
        <f>+F52+F46+F40+F31+F25+F17+F9</f>
        <v>156494.79</v>
      </c>
    </row>
    <row r="55" spans="1:6" ht="14.25" outlineLevel="1" thickTop="1" x14ac:dyDescent="0.25">
      <c r="A55" s="39"/>
      <c r="B55" s="89"/>
      <c r="C55" s="90"/>
      <c r="D55" s="453"/>
      <c r="E55" s="454"/>
      <c r="F55" s="14"/>
    </row>
    <row r="56" spans="1:6" x14ac:dyDescent="0.25">
      <c r="A56" s="251"/>
      <c r="B56" s="16"/>
      <c r="C56" s="16"/>
      <c r="D56" s="251"/>
      <c r="E56" s="108"/>
      <c r="F56" s="14"/>
    </row>
    <row r="57" spans="1:6" x14ac:dyDescent="0.25">
      <c r="A57" s="251"/>
      <c r="B57" s="16"/>
      <c r="C57" s="16"/>
      <c r="D57" s="251"/>
      <c r="E57" s="229"/>
      <c r="F57" s="14"/>
    </row>
    <row r="58" spans="1:6" x14ac:dyDescent="0.25">
      <c r="A58" s="251"/>
      <c r="B58" s="16"/>
      <c r="C58" s="16"/>
      <c r="D58" s="251"/>
      <c r="E58" s="229"/>
      <c r="F58" s="14"/>
    </row>
    <row r="59" spans="1:6" x14ac:dyDescent="0.25">
      <c r="A59" s="251"/>
      <c r="B59" s="16"/>
      <c r="C59" s="16"/>
      <c r="D59" s="251"/>
      <c r="E59" s="229"/>
      <c r="F59" s="14"/>
    </row>
    <row r="60" spans="1:6" x14ac:dyDescent="0.25">
      <c r="A60" s="251"/>
      <c r="B60" s="16"/>
      <c r="C60" s="16"/>
      <c r="D60" s="251"/>
      <c r="E60" s="229"/>
      <c r="F60" s="14"/>
    </row>
    <row r="61" spans="1:6" outlineLevel="1" x14ac:dyDescent="0.25">
      <c r="A61" s="386"/>
      <c r="B61" s="387"/>
      <c r="C61" s="387"/>
      <c r="D61" s="388"/>
      <c r="E61" s="386"/>
      <c r="F61" s="386"/>
    </row>
    <row r="62" spans="1:6" s="158" customFormat="1" outlineLevel="1" x14ac:dyDescent="0.25">
      <c r="A62" s="444"/>
      <c r="B62" s="202"/>
      <c r="C62" s="90"/>
      <c r="D62" s="123"/>
      <c r="E62" s="452"/>
      <c r="F62" s="133"/>
    </row>
    <row r="63" spans="1:6" s="158" customFormat="1" outlineLevel="1" x14ac:dyDescent="0.25">
      <c r="A63" s="444"/>
      <c r="B63" s="202"/>
      <c r="C63" s="429"/>
      <c r="D63" s="123"/>
      <c r="E63" s="452"/>
      <c r="F63" s="133"/>
    </row>
    <row r="64" spans="1:6" s="158" customFormat="1" outlineLevel="1" x14ac:dyDescent="0.25">
      <c r="A64" s="444"/>
      <c r="B64" s="202"/>
      <c r="C64" s="90"/>
      <c r="D64" s="123"/>
      <c r="E64" s="452"/>
      <c r="F64" s="133"/>
    </row>
    <row r="65" spans="1:6" x14ac:dyDescent="0.25">
      <c r="A65" s="251"/>
      <c r="B65" s="16"/>
      <c r="C65" s="16"/>
      <c r="D65" s="251"/>
      <c r="E65" s="108"/>
      <c r="F65" s="14"/>
    </row>
    <row r="66" spans="1:6" x14ac:dyDescent="0.25">
      <c r="A66" s="251"/>
      <c r="B66" s="16"/>
      <c r="C66" s="16"/>
      <c r="D66" s="251"/>
      <c r="E66" s="229"/>
      <c r="F66" s="14"/>
    </row>
    <row r="67" spans="1:6" x14ac:dyDescent="0.25">
      <c r="A67" s="251"/>
      <c r="B67" s="16"/>
      <c r="C67" s="16"/>
      <c r="D67" s="251"/>
      <c r="E67" s="229"/>
      <c r="F67" s="14"/>
    </row>
    <row r="68" spans="1:6" x14ac:dyDescent="0.25">
      <c r="A68" s="251"/>
      <c r="B68" s="16"/>
      <c r="C68" s="16"/>
      <c r="D68" s="251"/>
      <c r="E68" s="229"/>
      <c r="F68" s="14"/>
    </row>
    <row r="69" spans="1:6" outlineLevel="1" x14ac:dyDescent="0.25">
      <c r="A69" s="386"/>
      <c r="B69" s="387"/>
      <c r="C69" s="387"/>
      <c r="D69" s="388"/>
      <c r="E69" s="386"/>
      <c r="F69" s="386"/>
    </row>
    <row r="70" spans="1:6" outlineLevel="1" x14ac:dyDescent="0.25">
      <c r="A70" s="39"/>
      <c r="B70" s="89"/>
      <c r="C70" s="436"/>
      <c r="D70" s="453"/>
      <c r="E70" s="452"/>
      <c r="F70" s="14"/>
    </row>
    <row r="71" spans="1:6" outlineLevel="1" x14ac:dyDescent="0.25">
      <c r="A71" s="39"/>
      <c r="B71" s="89"/>
      <c r="C71" s="436"/>
      <c r="D71" s="126"/>
      <c r="E71" s="452"/>
      <c r="F71" s="14"/>
    </row>
    <row r="72" spans="1:6" outlineLevel="1" x14ac:dyDescent="0.25">
      <c r="A72" s="39"/>
      <c r="B72" s="89"/>
      <c r="C72" s="446"/>
      <c r="D72" s="453"/>
      <c r="E72" s="452"/>
      <c r="F72" s="14"/>
    </row>
    <row r="73" spans="1:6" x14ac:dyDescent="0.25">
      <c r="A73" s="251"/>
      <c r="B73" s="16"/>
      <c r="C73" s="16"/>
      <c r="D73" s="251"/>
      <c r="E73" s="108"/>
      <c r="F73" s="14"/>
    </row>
    <row r="74" spans="1:6" x14ac:dyDescent="0.25">
      <c r="A74" s="251"/>
      <c r="B74" s="16"/>
      <c r="C74" s="16"/>
      <c r="D74" s="251"/>
      <c r="E74" s="229"/>
      <c r="F74" s="14"/>
    </row>
    <row r="75" spans="1:6" x14ac:dyDescent="0.25">
      <c r="A75" s="251"/>
      <c r="B75" s="16"/>
      <c r="C75" s="16"/>
      <c r="D75" s="251"/>
      <c r="E75" s="108"/>
      <c r="F75" s="14"/>
    </row>
    <row r="76" spans="1:6" x14ac:dyDescent="0.25">
      <c r="A76" s="251"/>
      <c r="B76" s="16"/>
      <c r="C76" s="16"/>
      <c r="D76" s="251"/>
      <c r="E76" s="229"/>
      <c r="F76" s="14"/>
    </row>
  </sheetData>
  <mergeCells count="1">
    <mergeCell ref="A2:F2"/>
  </mergeCells>
  <pageMargins left="0.7" right="0.7" top="0.75" bottom="0.75" header="0.3" footer="0.3"/>
  <pageSetup paperSize="9"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20"/>
  <sheetViews>
    <sheetView view="pageBreakPreview" zoomScale="60" workbookViewId="0">
      <selection activeCell="R44" activeCellId="1" sqref="A2:H2 R44"/>
    </sheetView>
  </sheetViews>
  <sheetFormatPr defaultRowHeight="13.5" outlineLevelRow="1" x14ac:dyDescent="0.25"/>
  <cols>
    <col min="1" max="1" width="10.140625" style="1" bestFit="1" customWidth="1"/>
    <col min="2" max="2" width="18" style="18" customWidth="1"/>
    <col min="3" max="3" width="28.85546875" style="18" customWidth="1"/>
    <col min="4" max="4" width="14.5703125" style="1" hidden="1" customWidth="1"/>
    <col min="5" max="5" width="39.5703125" style="1" customWidth="1"/>
    <col min="6" max="6" width="18.140625" style="11" bestFit="1" customWidth="1"/>
    <col min="7" max="16384" width="9.140625" style="1"/>
  </cols>
  <sheetData>
    <row r="1" spans="1:6" ht="20.25" x14ac:dyDescent="0.3">
      <c r="F1" s="340" t="s">
        <v>374</v>
      </c>
    </row>
    <row r="2" spans="1:6" x14ac:dyDescent="0.25">
      <c r="A2" s="1286" t="s">
        <v>291</v>
      </c>
      <c r="B2" s="1286"/>
      <c r="C2" s="1286"/>
      <c r="D2" s="1286"/>
      <c r="E2" s="1286"/>
      <c r="F2" s="1286"/>
    </row>
    <row r="3" spans="1:6" x14ac:dyDescent="0.25">
      <c r="A3" s="260" t="s">
        <v>6</v>
      </c>
      <c r="B3" s="246"/>
      <c r="C3" s="246"/>
      <c r="D3" s="260"/>
      <c r="E3" s="260"/>
      <c r="F3" s="245"/>
    </row>
    <row r="4" spans="1:6" x14ac:dyDescent="0.25">
      <c r="A4" s="260"/>
      <c r="B4" s="246"/>
      <c r="C4" s="246"/>
      <c r="D4" s="260"/>
      <c r="E4" s="260"/>
      <c r="F4" s="245"/>
    </row>
    <row r="5" spans="1:6" outlineLevel="1" x14ac:dyDescent="0.25">
      <c r="A5" s="252" t="s">
        <v>284</v>
      </c>
      <c r="B5" s="253" t="s">
        <v>7</v>
      </c>
      <c r="C5" s="253" t="s">
        <v>285</v>
      </c>
      <c r="D5" s="254" t="s">
        <v>8</v>
      </c>
      <c r="E5" s="252" t="s">
        <v>287</v>
      </c>
      <c r="F5" s="131" t="s">
        <v>286</v>
      </c>
    </row>
    <row r="6" spans="1:6" s="137" customFormat="1" outlineLevel="1" x14ac:dyDescent="0.25">
      <c r="A6" s="115">
        <v>1060465</v>
      </c>
      <c r="B6" s="462">
        <v>40934</v>
      </c>
      <c r="C6" s="463" t="s">
        <v>78</v>
      </c>
      <c r="D6" s="214">
        <v>117225</v>
      </c>
      <c r="E6" s="464" t="s">
        <v>9</v>
      </c>
      <c r="F6" s="448">
        <v>16279.32</v>
      </c>
    </row>
    <row r="7" spans="1:6" ht="30" customHeight="1" outlineLevel="1" x14ac:dyDescent="0.25">
      <c r="A7" s="115">
        <v>1060466</v>
      </c>
      <c r="B7" s="449">
        <v>40932</v>
      </c>
      <c r="C7" s="213" t="s">
        <v>209</v>
      </c>
      <c r="D7" s="214">
        <v>100824</v>
      </c>
      <c r="E7" s="465" t="s">
        <v>290</v>
      </c>
      <c r="F7" s="448">
        <v>1500</v>
      </c>
    </row>
    <row r="8" spans="1:6" s="137" customFormat="1" outlineLevel="1" x14ac:dyDescent="0.25">
      <c r="A8" s="115">
        <v>1060496</v>
      </c>
      <c r="B8" s="116">
        <v>40931</v>
      </c>
      <c r="C8" s="83" t="s">
        <v>210</v>
      </c>
      <c r="D8" s="38">
        <v>102133</v>
      </c>
      <c r="E8" s="109" t="s">
        <v>9</v>
      </c>
      <c r="F8" s="151">
        <v>2041.46</v>
      </c>
    </row>
    <row r="9" spans="1:6" outlineLevel="1" x14ac:dyDescent="0.25">
      <c r="A9" s="115">
        <v>1060500</v>
      </c>
      <c r="B9" s="116">
        <v>40938</v>
      </c>
      <c r="C9" s="83" t="s">
        <v>211</v>
      </c>
      <c r="D9" s="38">
        <v>80434</v>
      </c>
      <c r="E9" s="109" t="s">
        <v>13</v>
      </c>
      <c r="F9" s="151">
        <v>11270</v>
      </c>
    </row>
    <row r="10" spans="1:6" s="137" customFormat="1" ht="14.25" outlineLevel="1" thickBot="1" x14ac:dyDescent="0.3">
      <c r="A10" s="260"/>
      <c r="B10" s="246"/>
      <c r="C10" s="246"/>
      <c r="D10" s="260"/>
      <c r="E10" s="110" t="s">
        <v>0</v>
      </c>
      <c r="F10" s="13">
        <f>SUM(F6:F9)</f>
        <v>31090.78</v>
      </c>
    </row>
    <row r="11" spans="1:6" ht="14.25" thickTop="1" x14ac:dyDescent="0.25">
      <c r="A11" s="260"/>
      <c r="B11" s="246"/>
      <c r="C11" s="246"/>
      <c r="D11" s="260"/>
      <c r="E11" s="260"/>
      <c r="F11" s="245"/>
    </row>
    <row r="12" spans="1:6" x14ac:dyDescent="0.25">
      <c r="A12" s="260" t="s">
        <v>12</v>
      </c>
      <c r="B12" s="246"/>
      <c r="C12" s="246"/>
      <c r="D12" s="260"/>
      <c r="E12" s="260"/>
      <c r="F12" s="245"/>
    </row>
    <row r="13" spans="1:6" x14ac:dyDescent="0.25">
      <c r="A13" s="260"/>
      <c r="B13" s="246"/>
      <c r="C13" s="246"/>
      <c r="D13" s="260"/>
      <c r="E13" s="260"/>
      <c r="F13" s="245"/>
    </row>
    <row r="14" spans="1:6" x14ac:dyDescent="0.25">
      <c r="A14" s="252" t="s">
        <v>284</v>
      </c>
      <c r="B14" s="253" t="s">
        <v>7</v>
      </c>
      <c r="C14" s="253" t="s">
        <v>285</v>
      </c>
      <c r="D14" s="254" t="s">
        <v>8</v>
      </c>
      <c r="E14" s="252" t="s">
        <v>287</v>
      </c>
      <c r="F14" s="131" t="s">
        <v>286</v>
      </c>
    </row>
    <row r="15" spans="1:6" outlineLevel="1" x14ac:dyDescent="0.25">
      <c r="A15" s="241">
        <v>1060509</v>
      </c>
      <c r="B15" s="259">
        <v>40934</v>
      </c>
      <c r="C15" s="242" t="s">
        <v>212</v>
      </c>
      <c r="D15" s="241">
        <v>82882</v>
      </c>
      <c r="E15" s="223" t="s">
        <v>58</v>
      </c>
      <c r="F15" s="261">
        <v>8692</v>
      </c>
    </row>
    <row r="16" spans="1:6" s="134" customFormat="1" outlineLevel="1" x14ac:dyDescent="0.25">
      <c r="A16" s="241">
        <v>1060513</v>
      </c>
      <c r="B16" s="259">
        <v>40934</v>
      </c>
      <c r="C16" s="242" t="s">
        <v>213</v>
      </c>
      <c r="D16" s="241">
        <v>82880</v>
      </c>
      <c r="E16" s="223" t="s">
        <v>167</v>
      </c>
      <c r="F16" s="261">
        <v>9900</v>
      </c>
    </row>
    <row r="17" spans="1:6" s="134" customFormat="1" outlineLevel="1" x14ac:dyDescent="0.25">
      <c r="A17" s="241">
        <v>1060517</v>
      </c>
      <c r="B17" s="259">
        <v>40934</v>
      </c>
      <c r="C17" s="242" t="s">
        <v>214</v>
      </c>
      <c r="D17" s="241">
        <v>108470</v>
      </c>
      <c r="E17" s="223" t="s">
        <v>9</v>
      </c>
      <c r="F17" s="261">
        <v>7500</v>
      </c>
    </row>
    <row r="18" spans="1:6" s="134" customFormat="1" outlineLevel="1" x14ac:dyDescent="0.25">
      <c r="A18" s="241">
        <v>1060529</v>
      </c>
      <c r="B18" s="259">
        <v>40938</v>
      </c>
      <c r="C18" s="242" t="s">
        <v>165</v>
      </c>
      <c r="D18" s="241">
        <v>117961</v>
      </c>
      <c r="E18" s="223" t="s">
        <v>9</v>
      </c>
      <c r="F18" s="261">
        <v>2695</v>
      </c>
    </row>
    <row r="19" spans="1:6" s="134" customFormat="1" outlineLevel="1" x14ac:dyDescent="0.25">
      <c r="A19" s="241">
        <v>1060539</v>
      </c>
      <c r="B19" s="259">
        <v>40933</v>
      </c>
      <c r="C19" s="242" t="s">
        <v>215</v>
      </c>
      <c r="D19" s="241">
        <v>82884</v>
      </c>
      <c r="E19" s="223" t="s">
        <v>9</v>
      </c>
      <c r="F19" s="261">
        <v>26133.9</v>
      </c>
    </row>
    <row r="20" spans="1:6" s="134" customFormat="1" outlineLevel="1" x14ac:dyDescent="0.25">
      <c r="A20" s="241">
        <v>1060540</v>
      </c>
      <c r="B20" s="259">
        <v>40933</v>
      </c>
      <c r="C20" s="242" t="s">
        <v>188</v>
      </c>
      <c r="D20" s="241">
        <v>107380</v>
      </c>
      <c r="E20" s="241" t="s">
        <v>13</v>
      </c>
      <c r="F20" s="261">
        <v>21868</v>
      </c>
    </row>
    <row r="21" spans="1:6" s="134" customFormat="1" outlineLevel="1" x14ac:dyDescent="0.25">
      <c r="A21" s="241">
        <v>1060544</v>
      </c>
      <c r="B21" s="259">
        <v>40955</v>
      </c>
      <c r="C21" s="242" t="s">
        <v>216</v>
      </c>
      <c r="D21" s="241">
        <v>86745</v>
      </c>
      <c r="E21" s="223" t="s">
        <v>9</v>
      </c>
      <c r="F21" s="261">
        <v>24496.5</v>
      </c>
    </row>
    <row r="22" spans="1:6" s="134" customFormat="1" outlineLevel="1" x14ac:dyDescent="0.25">
      <c r="A22" s="152">
        <v>1060547</v>
      </c>
      <c r="B22" s="196">
        <v>40933</v>
      </c>
      <c r="C22" s="149" t="s">
        <v>217</v>
      </c>
      <c r="D22" s="152">
        <v>57399</v>
      </c>
      <c r="E22" s="466" t="s">
        <v>9</v>
      </c>
      <c r="F22" s="448">
        <v>6152.64</v>
      </c>
    </row>
    <row r="23" spans="1:6" s="134" customFormat="1" outlineLevel="1" x14ac:dyDescent="0.25">
      <c r="A23" s="152">
        <v>1060548</v>
      </c>
      <c r="B23" s="196">
        <v>40934</v>
      </c>
      <c r="C23" s="149" t="s">
        <v>218</v>
      </c>
      <c r="D23" s="152">
        <v>57400</v>
      </c>
      <c r="E23" s="466" t="s">
        <v>9</v>
      </c>
      <c r="F23" s="448">
        <v>4791.6000000000004</v>
      </c>
    </row>
    <row r="24" spans="1:6" s="134" customFormat="1" outlineLevel="1" x14ac:dyDescent="0.25">
      <c r="A24" s="143">
        <v>1060549</v>
      </c>
      <c r="B24" s="179">
        <v>40938</v>
      </c>
      <c r="C24" s="58" t="s">
        <v>219</v>
      </c>
      <c r="D24" s="143">
        <v>53078</v>
      </c>
      <c r="E24" s="143" t="s">
        <v>13</v>
      </c>
      <c r="F24" s="151">
        <v>6900</v>
      </c>
    </row>
    <row r="25" spans="1:6" s="220" customFormat="1" outlineLevel="1" x14ac:dyDescent="0.25">
      <c r="A25" s="241">
        <v>1060555</v>
      </c>
      <c r="B25" s="259">
        <v>40941</v>
      </c>
      <c r="C25" s="242" t="s">
        <v>348</v>
      </c>
      <c r="D25" s="241">
        <v>114316</v>
      </c>
      <c r="E25" s="223" t="s">
        <v>9</v>
      </c>
      <c r="F25" s="261">
        <v>11814.16</v>
      </c>
    </row>
    <row r="26" spans="1:6" s="134" customFormat="1" ht="14.25" outlineLevel="1" thickBot="1" x14ac:dyDescent="0.3">
      <c r="A26" s="260"/>
      <c r="B26" s="246"/>
      <c r="C26" s="246"/>
      <c r="D26" s="260"/>
      <c r="E26" s="110" t="s">
        <v>0</v>
      </c>
      <c r="F26" s="255">
        <f>SUM(F15:F25)</f>
        <v>130943.8</v>
      </c>
    </row>
    <row r="27" spans="1:6" s="134" customFormat="1" ht="14.25" outlineLevel="1" thickTop="1" x14ac:dyDescent="0.25">
      <c r="A27" s="260"/>
      <c r="B27" s="246"/>
      <c r="C27" s="246"/>
      <c r="D27" s="260"/>
      <c r="E27" s="260"/>
      <c r="F27" s="245"/>
    </row>
    <row r="28" spans="1:6" s="137" customFormat="1" outlineLevel="1" x14ac:dyDescent="0.25">
      <c r="A28" s="260"/>
      <c r="B28" s="246"/>
      <c r="C28" s="246"/>
      <c r="D28" s="260"/>
      <c r="E28" s="260"/>
      <c r="F28" s="245"/>
    </row>
    <row r="29" spans="1:6" s="137" customFormat="1" outlineLevel="1" x14ac:dyDescent="0.25">
      <c r="A29" s="260" t="s">
        <v>18</v>
      </c>
      <c r="B29" s="246"/>
      <c r="C29" s="246"/>
      <c r="D29" s="260"/>
      <c r="E29" s="260"/>
      <c r="F29" s="245"/>
    </row>
    <row r="30" spans="1:6" outlineLevel="1" x14ac:dyDescent="0.25">
      <c r="A30" s="260"/>
      <c r="B30" s="246"/>
      <c r="C30" s="246"/>
      <c r="D30" s="260"/>
      <c r="E30" s="260"/>
      <c r="F30" s="245"/>
    </row>
    <row r="31" spans="1:6" s="137" customFormat="1" outlineLevel="1" x14ac:dyDescent="0.25">
      <c r="A31" s="252" t="s">
        <v>284</v>
      </c>
      <c r="B31" s="253" t="s">
        <v>7</v>
      </c>
      <c r="C31" s="253" t="s">
        <v>285</v>
      </c>
      <c r="D31" s="254" t="s">
        <v>8</v>
      </c>
      <c r="E31" s="252" t="s">
        <v>287</v>
      </c>
      <c r="F31" s="131" t="s">
        <v>286</v>
      </c>
    </row>
    <row r="32" spans="1:6" x14ac:dyDescent="0.25">
      <c r="A32" s="115">
        <v>1060582</v>
      </c>
      <c r="B32" s="116">
        <v>40946</v>
      </c>
      <c r="C32" s="73" t="s">
        <v>220</v>
      </c>
      <c r="D32" s="43">
        <v>117226</v>
      </c>
      <c r="E32" s="96" t="s">
        <v>9</v>
      </c>
      <c r="F32" s="151">
        <v>3282.15</v>
      </c>
    </row>
    <row r="33" spans="1:6" ht="14.25" thickBot="1" x14ac:dyDescent="0.3">
      <c r="A33" s="134"/>
      <c r="B33" s="224"/>
      <c r="C33" s="224"/>
      <c r="D33" s="134"/>
      <c r="E33" s="225" t="s">
        <v>0</v>
      </c>
      <c r="F33" s="226">
        <f>SUM(F32:F32)</f>
        <v>3282.15</v>
      </c>
    </row>
    <row r="34" spans="1:6" ht="14.25" thickTop="1" x14ac:dyDescent="0.25">
      <c r="A34" s="260"/>
      <c r="B34" s="246"/>
      <c r="C34" s="246"/>
      <c r="D34" s="260"/>
      <c r="E34" s="260"/>
      <c r="F34" s="245"/>
    </row>
    <row r="35" spans="1:6" x14ac:dyDescent="0.25">
      <c r="A35" s="260" t="s">
        <v>26</v>
      </c>
      <c r="B35" s="246"/>
      <c r="C35" s="246"/>
      <c r="D35" s="260"/>
      <c r="E35" s="260"/>
      <c r="F35" s="245"/>
    </row>
    <row r="36" spans="1:6" x14ac:dyDescent="0.25">
      <c r="A36" s="260"/>
      <c r="B36" s="246"/>
      <c r="C36" s="246"/>
      <c r="D36" s="260"/>
      <c r="E36" s="260"/>
      <c r="F36" s="245"/>
    </row>
    <row r="37" spans="1:6" outlineLevel="1" x14ac:dyDescent="0.25">
      <c r="A37" s="252" t="s">
        <v>284</v>
      </c>
      <c r="B37" s="253" t="s">
        <v>7</v>
      </c>
      <c r="C37" s="253" t="s">
        <v>285</v>
      </c>
      <c r="D37" s="254" t="s">
        <v>8</v>
      </c>
      <c r="E37" s="252" t="s">
        <v>287</v>
      </c>
      <c r="F37" s="131" t="s">
        <v>286</v>
      </c>
    </row>
    <row r="38" spans="1:6" outlineLevel="1" x14ac:dyDescent="0.25">
      <c r="A38" s="265">
        <v>1060655</v>
      </c>
      <c r="B38" s="262">
        <v>40948</v>
      </c>
      <c r="C38" s="258" t="s">
        <v>42</v>
      </c>
      <c r="D38" s="239">
        <v>112314</v>
      </c>
      <c r="E38" s="268" t="s">
        <v>191</v>
      </c>
      <c r="F38" s="261">
        <v>21158.73</v>
      </c>
    </row>
    <row r="39" spans="1:6" s="137" customFormat="1" ht="14.25" outlineLevel="1" thickBot="1" x14ac:dyDescent="0.3">
      <c r="A39" s="260"/>
      <c r="B39" s="246"/>
      <c r="C39" s="246"/>
      <c r="D39" s="260"/>
      <c r="E39" s="110" t="s">
        <v>0</v>
      </c>
      <c r="F39" s="255">
        <f>SUM(F38:F38)</f>
        <v>21158.73</v>
      </c>
    </row>
    <row r="40" spans="1:6" s="134" customFormat="1" ht="14.25" thickTop="1" x14ac:dyDescent="0.25">
      <c r="A40" s="260"/>
      <c r="B40" s="246"/>
      <c r="C40" s="246"/>
      <c r="D40" s="260"/>
      <c r="E40" s="260"/>
      <c r="F40" s="245"/>
    </row>
    <row r="41" spans="1:6" x14ac:dyDescent="0.25">
      <c r="A41" s="260" t="s">
        <v>62</v>
      </c>
      <c r="B41" s="246"/>
      <c r="C41" s="246"/>
      <c r="D41" s="260"/>
      <c r="E41" s="260"/>
      <c r="F41" s="245"/>
    </row>
    <row r="42" spans="1:6" x14ac:dyDescent="0.25">
      <c r="A42" s="260"/>
      <c r="B42" s="246"/>
      <c r="C42" s="246"/>
      <c r="D42" s="260"/>
      <c r="E42" s="260"/>
      <c r="F42" s="245"/>
    </row>
    <row r="43" spans="1:6" x14ac:dyDescent="0.25">
      <c r="A43" s="252" t="s">
        <v>284</v>
      </c>
      <c r="B43" s="253" t="s">
        <v>7</v>
      </c>
      <c r="C43" s="253" t="s">
        <v>285</v>
      </c>
      <c r="D43" s="254" t="s">
        <v>8</v>
      </c>
      <c r="E43" s="252" t="s">
        <v>287</v>
      </c>
      <c r="F43" s="131" t="s">
        <v>286</v>
      </c>
    </row>
    <row r="44" spans="1:6" ht="27" outlineLevel="1" x14ac:dyDescent="0.25">
      <c r="A44" s="115">
        <v>1060770</v>
      </c>
      <c r="B44" s="116">
        <v>40952</v>
      </c>
      <c r="C44" s="73" t="s">
        <v>221</v>
      </c>
      <c r="D44" s="43">
        <v>57084</v>
      </c>
      <c r="E44" s="96" t="s">
        <v>9</v>
      </c>
      <c r="F44" s="151">
        <v>10260</v>
      </c>
    </row>
    <row r="45" spans="1:6" ht="27" outlineLevel="1" x14ac:dyDescent="0.25">
      <c r="A45" s="115">
        <v>1060780</v>
      </c>
      <c r="B45" s="462">
        <v>40928</v>
      </c>
      <c r="C45" s="149" t="s">
        <v>222</v>
      </c>
      <c r="D45" s="215">
        <v>57082</v>
      </c>
      <c r="E45" s="97" t="s">
        <v>9</v>
      </c>
      <c r="F45" s="448">
        <v>4198.93</v>
      </c>
    </row>
    <row r="46" spans="1:6" outlineLevel="1" x14ac:dyDescent="0.25">
      <c r="A46" s="265">
        <v>1060774</v>
      </c>
      <c r="B46" s="227">
        <v>40924</v>
      </c>
      <c r="C46" s="258" t="s">
        <v>223</v>
      </c>
      <c r="D46" s="239">
        <v>108469</v>
      </c>
      <c r="E46" s="268" t="s">
        <v>224</v>
      </c>
      <c r="F46" s="261">
        <v>29763.119999999999</v>
      </c>
    </row>
    <row r="47" spans="1:6" s="137" customFormat="1" ht="14.25" outlineLevel="1" thickBot="1" x14ac:dyDescent="0.3">
      <c r="A47" s="260"/>
      <c r="B47" s="246"/>
      <c r="C47" s="246"/>
      <c r="D47" s="260"/>
      <c r="E47" s="110" t="s">
        <v>0</v>
      </c>
      <c r="F47" s="255">
        <f>SUM(F44:F46)</f>
        <v>44222.05</v>
      </c>
    </row>
    <row r="48" spans="1:6" s="134" customFormat="1" ht="14.25" outlineLevel="1" thickTop="1" x14ac:dyDescent="0.25">
      <c r="A48" s="260"/>
      <c r="B48" s="246"/>
      <c r="C48" s="246"/>
      <c r="D48" s="260"/>
      <c r="E48" s="260"/>
      <c r="F48" s="245"/>
    </row>
    <row r="49" spans="1:6" x14ac:dyDescent="0.25">
      <c r="A49" s="260"/>
      <c r="B49" s="246"/>
      <c r="C49" s="246"/>
      <c r="D49" s="260"/>
      <c r="E49" s="260"/>
      <c r="F49" s="245"/>
    </row>
    <row r="50" spans="1:6" x14ac:dyDescent="0.25">
      <c r="A50" s="260" t="s">
        <v>67</v>
      </c>
      <c r="B50" s="246"/>
      <c r="C50" s="246"/>
      <c r="D50" s="260"/>
      <c r="E50" s="260"/>
      <c r="F50" s="245"/>
    </row>
    <row r="51" spans="1:6" x14ac:dyDescent="0.25">
      <c r="A51" s="260"/>
      <c r="B51" s="246"/>
      <c r="C51" s="246"/>
      <c r="D51" s="260"/>
      <c r="E51" s="260"/>
      <c r="F51" s="245"/>
    </row>
    <row r="52" spans="1:6" x14ac:dyDescent="0.25">
      <c r="A52" s="252" t="s">
        <v>284</v>
      </c>
      <c r="B52" s="253" t="s">
        <v>7</v>
      </c>
      <c r="C52" s="253" t="s">
        <v>285</v>
      </c>
      <c r="D52" s="254" t="s">
        <v>8</v>
      </c>
      <c r="E52" s="252" t="s">
        <v>287</v>
      </c>
      <c r="F52" s="131" t="s">
        <v>286</v>
      </c>
    </row>
    <row r="53" spans="1:6" outlineLevel="1" x14ac:dyDescent="0.25">
      <c r="A53" s="65">
        <v>1060857</v>
      </c>
      <c r="B53" s="52">
        <v>40949</v>
      </c>
      <c r="C53" s="32" t="s">
        <v>226</v>
      </c>
      <c r="D53" s="111">
        <v>75426</v>
      </c>
      <c r="E53" s="22" t="s">
        <v>9</v>
      </c>
      <c r="F53" s="10">
        <v>2633.27</v>
      </c>
    </row>
    <row r="54" spans="1:6" ht="14.25" outlineLevel="1" thickBot="1" x14ac:dyDescent="0.3">
      <c r="A54" s="260"/>
      <c r="B54" s="246"/>
      <c r="C54" s="246"/>
      <c r="D54" s="260"/>
      <c r="E54" s="110" t="s">
        <v>0</v>
      </c>
      <c r="F54" s="255">
        <f>SUM(F53:F53)</f>
        <v>2633.27</v>
      </c>
    </row>
    <row r="55" spans="1:6" ht="14.25" outlineLevel="1" thickTop="1" x14ac:dyDescent="0.25">
      <c r="A55" s="260"/>
      <c r="B55" s="246"/>
      <c r="C55" s="246"/>
      <c r="D55" s="260"/>
      <c r="E55" s="260"/>
      <c r="F55" s="245"/>
    </row>
    <row r="56" spans="1:6" outlineLevel="1" x14ac:dyDescent="0.25">
      <c r="A56" s="260"/>
      <c r="B56" s="246"/>
      <c r="C56" s="246"/>
      <c r="D56" s="260"/>
      <c r="E56" s="260"/>
      <c r="F56" s="245"/>
    </row>
    <row r="57" spans="1:6" outlineLevel="1" x14ac:dyDescent="0.25">
      <c r="A57" s="260" t="s">
        <v>69</v>
      </c>
      <c r="B57" s="246"/>
      <c r="C57" s="246"/>
      <c r="D57" s="260"/>
      <c r="E57" s="260"/>
      <c r="F57" s="245"/>
    </row>
    <row r="58" spans="1:6" outlineLevel="1" x14ac:dyDescent="0.25">
      <c r="A58" s="260"/>
      <c r="B58" s="246"/>
      <c r="C58" s="246"/>
      <c r="D58" s="260"/>
      <c r="E58" s="260"/>
      <c r="F58" s="245"/>
    </row>
    <row r="59" spans="1:6" outlineLevel="1" x14ac:dyDescent="0.25">
      <c r="A59" s="252" t="s">
        <v>284</v>
      </c>
      <c r="B59" s="253" t="s">
        <v>7</v>
      </c>
      <c r="C59" s="253" t="s">
        <v>285</v>
      </c>
      <c r="D59" s="254" t="s">
        <v>8</v>
      </c>
      <c r="E59" s="252" t="s">
        <v>287</v>
      </c>
      <c r="F59" s="131" t="s">
        <v>286</v>
      </c>
    </row>
    <row r="60" spans="1:6" s="158" customFormat="1" outlineLevel="1" x14ac:dyDescent="0.25">
      <c r="A60" s="265">
        <v>1060901</v>
      </c>
      <c r="B60" s="227">
        <v>40946</v>
      </c>
      <c r="C60" s="264" t="s">
        <v>227</v>
      </c>
      <c r="D60" s="269" t="s">
        <v>228</v>
      </c>
      <c r="E60" s="268" t="s">
        <v>58</v>
      </c>
      <c r="F60" s="261">
        <v>3637.4</v>
      </c>
    </row>
    <row r="61" spans="1:6" ht="14.25" thickBot="1" x14ac:dyDescent="0.3">
      <c r="A61" s="260"/>
      <c r="B61" s="246"/>
      <c r="C61" s="246"/>
      <c r="D61" s="260"/>
      <c r="E61" s="110" t="s">
        <v>0</v>
      </c>
      <c r="F61" s="255">
        <f>SUM(F60:F60)</f>
        <v>3637.4</v>
      </c>
    </row>
    <row r="62" spans="1:6" ht="14.25" thickTop="1" x14ac:dyDescent="0.25">
      <c r="A62" s="260"/>
      <c r="B62" s="246"/>
      <c r="C62" s="246"/>
      <c r="D62" s="260"/>
      <c r="E62" s="260"/>
      <c r="F62" s="245"/>
    </row>
    <row r="63" spans="1:6" x14ac:dyDescent="0.25">
      <c r="A63" s="260"/>
      <c r="B63" s="246"/>
      <c r="C63" s="246"/>
      <c r="D63" s="260"/>
      <c r="E63" s="260"/>
      <c r="F63" s="245"/>
    </row>
    <row r="64" spans="1:6" x14ac:dyDescent="0.25">
      <c r="A64" s="260" t="s">
        <v>136</v>
      </c>
      <c r="B64" s="246"/>
      <c r="C64" s="246"/>
      <c r="D64" s="260"/>
      <c r="E64" s="260"/>
      <c r="F64" s="245"/>
    </row>
    <row r="65" spans="1:6" outlineLevel="1" x14ac:dyDescent="0.25">
      <c r="A65" s="260"/>
      <c r="B65" s="246"/>
      <c r="C65" s="246"/>
      <c r="D65" s="260"/>
      <c r="E65" s="260"/>
      <c r="F65" s="245"/>
    </row>
    <row r="66" spans="1:6" s="137" customFormat="1" outlineLevel="1" x14ac:dyDescent="0.25">
      <c r="A66" s="252" t="s">
        <v>284</v>
      </c>
      <c r="B66" s="253" t="s">
        <v>7</v>
      </c>
      <c r="C66" s="253" t="s">
        <v>285</v>
      </c>
      <c r="D66" s="254" t="s">
        <v>8</v>
      </c>
      <c r="E66" s="252" t="s">
        <v>287</v>
      </c>
      <c r="F66" s="131" t="s">
        <v>286</v>
      </c>
    </row>
    <row r="67" spans="1:6" s="137" customFormat="1" outlineLevel="1" x14ac:dyDescent="0.25">
      <c r="A67" s="115">
        <v>1061009</v>
      </c>
      <c r="B67" s="449">
        <v>40961</v>
      </c>
      <c r="C67" s="456" t="s">
        <v>312</v>
      </c>
      <c r="D67" s="467" t="s">
        <v>314</v>
      </c>
      <c r="E67" s="112" t="s">
        <v>13</v>
      </c>
      <c r="F67" s="448">
        <v>3764.1</v>
      </c>
    </row>
    <row r="68" spans="1:6" s="137" customFormat="1" outlineLevel="1" x14ac:dyDescent="0.25">
      <c r="A68" s="115">
        <v>1061011</v>
      </c>
      <c r="B68" s="449">
        <v>40967</v>
      </c>
      <c r="C68" s="213" t="s">
        <v>78</v>
      </c>
      <c r="D68" s="214">
        <v>117227</v>
      </c>
      <c r="E68" s="112" t="s">
        <v>9</v>
      </c>
      <c r="F68" s="448">
        <v>16589.91</v>
      </c>
    </row>
    <row r="69" spans="1:6" s="161" customFormat="1" ht="14.25" outlineLevel="1" thickBot="1" x14ac:dyDescent="0.3">
      <c r="A69" s="260"/>
      <c r="B69" s="246"/>
      <c r="C69" s="246"/>
      <c r="D69" s="260"/>
      <c r="E69" s="110" t="s">
        <v>0</v>
      </c>
      <c r="F69" s="255">
        <f>SUM(F67:F68)</f>
        <v>20354.009999999998</v>
      </c>
    </row>
    <row r="70" spans="1:6" ht="14.25" outlineLevel="1" thickTop="1" x14ac:dyDescent="0.25">
      <c r="A70" s="260"/>
      <c r="B70" s="246"/>
      <c r="C70" s="246"/>
      <c r="D70" s="260"/>
      <c r="E70" s="260"/>
      <c r="F70" s="245"/>
    </row>
    <row r="71" spans="1:6" ht="14.25" thickBot="1" x14ac:dyDescent="0.3">
      <c r="A71" s="260"/>
      <c r="B71" s="246"/>
      <c r="C71" s="246"/>
      <c r="D71" s="260"/>
      <c r="E71" s="443" t="s">
        <v>33</v>
      </c>
      <c r="F71" s="30">
        <f>F69+F61+F54+F47+F39+F33+F26+F10</f>
        <v>257322.19</v>
      </c>
    </row>
    <row r="72" spans="1:6" ht="14.25" thickTop="1" x14ac:dyDescent="0.25">
      <c r="A72" s="251"/>
      <c r="B72" s="16"/>
      <c r="C72" s="16"/>
      <c r="D72" s="251"/>
      <c r="E72" s="251"/>
      <c r="F72" s="14"/>
    </row>
    <row r="73" spans="1:6" x14ac:dyDescent="0.25">
      <c r="A73" s="251"/>
      <c r="B73" s="16"/>
      <c r="C73" s="16"/>
      <c r="D73" s="251"/>
      <c r="E73" s="251"/>
      <c r="F73" s="14"/>
    </row>
    <row r="74" spans="1:6" x14ac:dyDescent="0.25">
      <c r="A74" s="251"/>
      <c r="B74" s="16"/>
      <c r="C74" s="16"/>
      <c r="D74" s="251"/>
      <c r="E74" s="251"/>
      <c r="F74" s="14"/>
    </row>
    <row r="75" spans="1:6" x14ac:dyDescent="0.25">
      <c r="A75" s="251"/>
      <c r="B75" s="16"/>
      <c r="C75" s="16"/>
      <c r="D75" s="251"/>
      <c r="E75" s="251"/>
      <c r="F75" s="14"/>
    </row>
    <row r="76" spans="1:6" outlineLevel="1" x14ac:dyDescent="0.25">
      <c r="A76" s="386"/>
      <c r="B76" s="387"/>
      <c r="C76" s="387"/>
      <c r="D76" s="388"/>
      <c r="E76" s="386"/>
      <c r="F76" s="435"/>
    </row>
    <row r="77" spans="1:6" outlineLevel="1" x14ac:dyDescent="0.25">
      <c r="A77" s="119"/>
      <c r="B77" s="89"/>
      <c r="C77" s="446"/>
      <c r="D77" s="123"/>
      <c r="E77" s="118"/>
      <c r="F77" s="14"/>
    </row>
    <row r="78" spans="1:6" s="134" customFormat="1" outlineLevel="1" x14ac:dyDescent="0.25">
      <c r="A78" s="402"/>
      <c r="B78" s="442"/>
      <c r="C78" s="445"/>
      <c r="D78" s="404"/>
      <c r="E78" s="439"/>
      <c r="F78" s="399"/>
    </row>
    <row r="79" spans="1:6" x14ac:dyDescent="0.25">
      <c r="A79" s="251"/>
      <c r="B79" s="16"/>
      <c r="C79" s="16"/>
      <c r="D79" s="251"/>
      <c r="E79" s="110"/>
      <c r="F79" s="14"/>
    </row>
    <row r="80" spans="1:6" x14ac:dyDescent="0.25">
      <c r="A80" s="251"/>
      <c r="B80" s="16"/>
      <c r="C80" s="16"/>
      <c r="D80" s="251"/>
      <c r="E80" s="251"/>
      <c r="F80" s="14"/>
    </row>
    <row r="81" spans="1:6" x14ac:dyDescent="0.25">
      <c r="A81" s="251"/>
      <c r="B81" s="16"/>
      <c r="C81" s="16"/>
      <c r="D81" s="251"/>
      <c r="E81" s="251"/>
      <c r="F81" s="14"/>
    </row>
    <row r="82" spans="1:6" x14ac:dyDescent="0.25">
      <c r="A82" s="251"/>
      <c r="B82" s="16"/>
      <c r="C82" s="16"/>
      <c r="D82" s="251"/>
      <c r="E82" s="251"/>
      <c r="F82" s="14"/>
    </row>
    <row r="83" spans="1:6" x14ac:dyDescent="0.25">
      <c r="A83" s="251"/>
      <c r="B83" s="16"/>
      <c r="C83" s="16"/>
      <c r="D83" s="251"/>
      <c r="E83" s="251"/>
      <c r="F83" s="14"/>
    </row>
    <row r="84" spans="1:6" outlineLevel="1" x14ac:dyDescent="0.25">
      <c r="A84" s="386"/>
      <c r="B84" s="387"/>
      <c r="C84" s="387"/>
      <c r="D84" s="388"/>
      <c r="E84" s="386"/>
      <c r="F84" s="435"/>
    </row>
    <row r="85" spans="1:6" s="134" customFormat="1" outlineLevel="1" x14ac:dyDescent="0.25">
      <c r="A85" s="402"/>
      <c r="B85" s="432"/>
      <c r="C85" s="403"/>
      <c r="D85" s="404"/>
      <c r="E85" s="398"/>
      <c r="F85" s="399"/>
    </row>
    <row r="86" spans="1:6" s="134" customFormat="1" outlineLevel="1" x14ac:dyDescent="0.25">
      <c r="A86" s="402"/>
      <c r="B86" s="432"/>
      <c r="C86" s="403"/>
      <c r="D86" s="404"/>
      <c r="E86" s="398"/>
      <c r="F86" s="399"/>
    </row>
    <row r="87" spans="1:6" s="134" customFormat="1" outlineLevel="1" x14ac:dyDescent="0.25">
      <c r="A87" s="402"/>
      <c r="B87" s="432"/>
      <c r="C87" s="403"/>
      <c r="D87" s="404"/>
      <c r="E87" s="398"/>
      <c r="F87" s="399"/>
    </row>
    <row r="88" spans="1:6" s="134" customFormat="1" outlineLevel="1" x14ac:dyDescent="0.25">
      <c r="A88" s="402"/>
      <c r="B88" s="432"/>
      <c r="C88" s="403"/>
      <c r="D88" s="404"/>
      <c r="E88" s="398"/>
      <c r="F88" s="399"/>
    </row>
    <row r="89" spans="1:6" x14ac:dyDescent="0.25">
      <c r="A89" s="251"/>
      <c r="B89" s="16"/>
      <c r="C89" s="16"/>
      <c r="D89" s="251"/>
      <c r="E89" s="110"/>
      <c r="F89" s="14"/>
    </row>
    <row r="90" spans="1:6" x14ac:dyDescent="0.25">
      <c r="A90" s="251"/>
      <c r="B90" s="16"/>
      <c r="C90" s="16"/>
      <c r="D90" s="251"/>
      <c r="E90" s="251"/>
      <c r="F90" s="14"/>
    </row>
    <row r="91" spans="1:6" x14ac:dyDescent="0.25">
      <c r="A91" s="251"/>
      <c r="B91" s="16"/>
      <c r="C91" s="16"/>
      <c r="D91" s="251"/>
      <c r="E91" s="251"/>
      <c r="F91" s="14"/>
    </row>
    <row r="92" spans="1:6" x14ac:dyDescent="0.25">
      <c r="A92" s="251"/>
      <c r="B92" s="16"/>
      <c r="C92" s="16"/>
      <c r="D92" s="251"/>
      <c r="E92" s="251"/>
      <c r="F92" s="14"/>
    </row>
    <row r="93" spans="1:6" x14ac:dyDescent="0.25">
      <c r="A93" s="251"/>
      <c r="B93" s="16"/>
      <c r="C93" s="16"/>
      <c r="D93" s="251"/>
      <c r="E93" s="251"/>
      <c r="F93" s="14"/>
    </row>
    <row r="94" spans="1:6" outlineLevel="1" x14ac:dyDescent="0.25">
      <c r="A94" s="386"/>
      <c r="B94" s="387"/>
      <c r="C94" s="387"/>
      <c r="D94" s="388"/>
      <c r="E94" s="386"/>
      <c r="F94" s="435"/>
    </row>
    <row r="95" spans="1:6" s="137" customFormat="1" outlineLevel="1" x14ac:dyDescent="0.25">
      <c r="A95" s="444"/>
      <c r="B95" s="437"/>
      <c r="C95" s="90"/>
      <c r="D95" s="123"/>
      <c r="E95" s="460"/>
      <c r="F95" s="133"/>
    </row>
    <row r="96" spans="1:6" outlineLevel="1" x14ac:dyDescent="0.25">
      <c r="A96" s="444"/>
      <c r="B96" s="437"/>
      <c r="C96" s="90"/>
      <c r="D96" s="123"/>
      <c r="E96" s="460"/>
      <c r="F96" s="133"/>
    </row>
    <row r="97" spans="1:6" s="134" customFormat="1" outlineLevel="1" x14ac:dyDescent="0.25">
      <c r="A97" s="425"/>
      <c r="B97" s="459"/>
      <c r="C97" s="438"/>
      <c r="D97" s="428"/>
      <c r="E97" s="441"/>
      <c r="F97" s="394"/>
    </row>
    <row r="98" spans="1:6" ht="25.5" customHeight="1" outlineLevel="1" x14ac:dyDescent="0.25">
      <c r="A98" s="444"/>
      <c r="B98" s="437"/>
      <c r="C98" s="358"/>
      <c r="D98" s="84"/>
      <c r="E98" s="460"/>
      <c r="F98" s="133"/>
    </row>
    <row r="99" spans="1:6" s="137" customFormat="1" outlineLevel="1" x14ac:dyDescent="0.25">
      <c r="A99" s="444"/>
      <c r="B99" s="437"/>
      <c r="C99" s="90"/>
      <c r="D99" s="84"/>
      <c r="E99" s="124"/>
      <c r="F99" s="133"/>
    </row>
    <row r="100" spans="1:6" x14ac:dyDescent="0.25">
      <c r="A100" s="251"/>
      <c r="B100" s="16"/>
      <c r="C100" s="16"/>
      <c r="D100" s="251"/>
      <c r="E100" s="110"/>
      <c r="F100" s="14"/>
    </row>
    <row r="101" spans="1:6" x14ac:dyDescent="0.25">
      <c r="A101" s="251"/>
      <c r="B101" s="16"/>
      <c r="C101" s="16"/>
      <c r="D101" s="251"/>
      <c r="E101" s="251"/>
      <c r="F101" s="14"/>
    </row>
    <row r="102" spans="1:6" x14ac:dyDescent="0.25">
      <c r="A102" s="251"/>
      <c r="B102" s="16"/>
      <c r="C102" s="16"/>
      <c r="D102" s="251"/>
      <c r="E102" s="251"/>
      <c r="F102" s="14"/>
    </row>
    <row r="103" spans="1:6" x14ac:dyDescent="0.25">
      <c r="A103" s="251"/>
      <c r="B103" s="16"/>
      <c r="C103" s="16"/>
      <c r="D103" s="251"/>
      <c r="E103" s="251"/>
      <c r="F103" s="14"/>
    </row>
    <row r="104" spans="1:6" x14ac:dyDescent="0.25">
      <c r="A104" s="251"/>
      <c r="B104" s="16"/>
      <c r="C104" s="16"/>
      <c r="D104" s="251"/>
      <c r="E104" s="251"/>
      <c r="F104" s="14"/>
    </row>
    <row r="105" spans="1:6" outlineLevel="1" x14ac:dyDescent="0.25">
      <c r="A105" s="386"/>
      <c r="B105" s="387"/>
      <c r="C105" s="387"/>
      <c r="D105" s="388"/>
      <c r="E105" s="386"/>
      <c r="F105" s="435"/>
    </row>
    <row r="106" spans="1:6" s="134" customFormat="1" outlineLevel="1" x14ac:dyDescent="0.25">
      <c r="A106" s="425"/>
      <c r="B106" s="426"/>
      <c r="C106" s="430"/>
      <c r="D106" s="428"/>
      <c r="E106" s="439"/>
      <c r="F106" s="394"/>
    </row>
    <row r="107" spans="1:6" s="137" customFormat="1" outlineLevel="1" x14ac:dyDescent="0.25">
      <c r="A107" s="425"/>
      <c r="B107" s="426"/>
      <c r="C107" s="427"/>
      <c r="D107" s="428"/>
      <c r="E107" s="439"/>
      <c r="F107" s="394"/>
    </row>
    <row r="108" spans="1:6" s="257" customFormat="1" outlineLevel="1" x14ac:dyDescent="0.25">
      <c r="A108" s="425"/>
      <c r="B108" s="426"/>
      <c r="C108" s="438"/>
      <c r="D108" s="461"/>
      <c r="E108" s="439"/>
      <c r="F108" s="394"/>
    </row>
    <row r="109" spans="1:6" s="137" customFormat="1" outlineLevel="1" x14ac:dyDescent="0.25">
      <c r="A109" s="425"/>
      <c r="B109" s="426"/>
      <c r="C109" s="427"/>
      <c r="D109" s="428"/>
      <c r="E109" s="439"/>
      <c r="F109" s="394"/>
    </row>
    <row r="110" spans="1:6" x14ac:dyDescent="0.25">
      <c r="A110" s="251"/>
      <c r="B110" s="16"/>
      <c r="C110" s="16"/>
      <c r="D110" s="251"/>
      <c r="E110" s="110"/>
      <c r="F110" s="14"/>
    </row>
    <row r="111" spans="1:6" x14ac:dyDescent="0.25">
      <c r="A111" s="251"/>
      <c r="B111" s="16"/>
      <c r="C111" s="16"/>
      <c r="D111" s="251"/>
      <c r="E111" s="251"/>
      <c r="F111" s="14"/>
    </row>
    <row r="112" spans="1:6" x14ac:dyDescent="0.25">
      <c r="A112" s="251"/>
      <c r="B112" s="16"/>
      <c r="C112" s="16"/>
      <c r="D112" s="251"/>
      <c r="E112" s="251"/>
      <c r="F112" s="14"/>
    </row>
    <row r="113" spans="1:6" x14ac:dyDescent="0.25">
      <c r="A113" s="251"/>
      <c r="B113" s="16"/>
      <c r="C113" s="16"/>
      <c r="D113" s="251"/>
      <c r="E113" s="251"/>
      <c r="F113" s="14"/>
    </row>
    <row r="114" spans="1:6" outlineLevel="1" x14ac:dyDescent="0.25">
      <c r="A114" s="386"/>
      <c r="B114" s="387"/>
      <c r="C114" s="387"/>
      <c r="D114" s="388"/>
      <c r="E114" s="386"/>
      <c r="F114" s="435"/>
    </row>
    <row r="115" spans="1:6" s="137" customFormat="1" outlineLevel="1" x14ac:dyDescent="0.25">
      <c r="A115" s="211"/>
      <c r="B115" s="408"/>
      <c r="C115" s="168"/>
      <c r="D115" s="211"/>
      <c r="E115" s="211"/>
      <c r="F115" s="133"/>
    </row>
    <row r="116" spans="1:6" s="137" customFormat="1" outlineLevel="1" x14ac:dyDescent="0.25">
      <c r="A116" s="211"/>
      <c r="B116" s="408"/>
      <c r="C116" s="358"/>
      <c r="D116" s="211"/>
      <c r="E116" s="211"/>
      <c r="F116" s="133"/>
    </row>
    <row r="117" spans="1:6" x14ac:dyDescent="0.25">
      <c r="A117" s="251"/>
      <c r="B117" s="16"/>
      <c r="C117" s="16"/>
      <c r="D117" s="251"/>
      <c r="E117" s="110"/>
      <c r="F117" s="14"/>
    </row>
    <row r="118" spans="1:6" x14ac:dyDescent="0.25">
      <c r="A118" s="251"/>
      <c r="B118" s="16"/>
      <c r="C118" s="16"/>
      <c r="D118" s="251"/>
      <c r="E118" s="251"/>
      <c r="F118" s="14"/>
    </row>
    <row r="119" spans="1:6" x14ac:dyDescent="0.25">
      <c r="A119" s="251"/>
      <c r="B119" s="16"/>
      <c r="C119" s="16"/>
      <c r="D119" s="251"/>
      <c r="E119" s="39"/>
      <c r="F119" s="14"/>
    </row>
    <row r="120" spans="1:6" x14ac:dyDescent="0.25">
      <c r="A120" s="251"/>
      <c r="B120" s="16"/>
      <c r="C120" s="16"/>
      <c r="D120" s="251"/>
      <c r="E120" s="251"/>
      <c r="F120" s="14"/>
    </row>
  </sheetData>
  <mergeCells count="1">
    <mergeCell ref="A2:F2"/>
  </mergeCells>
  <pageMargins left="0.70866141732283472" right="0.70866141732283472" top="0.74803149606299213" bottom="0.74803149606299213" header="0.31496062992125984" footer="0.31496062992125984"/>
  <pageSetup paperSize="9" scale="70" orientation="portrait" r:id="rId1"/>
  <rowBreaks count="1" manualBreakCount="1">
    <brk id="74" max="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4"/>
  <sheetViews>
    <sheetView view="pageBreakPreview" topLeftCell="A33" zoomScale="60" workbookViewId="0">
      <selection activeCell="R44" activeCellId="1" sqref="A2:H2 R44"/>
    </sheetView>
  </sheetViews>
  <sheetFormatPr defaultRowHeight="13.5" outlineLevelRow="1" x14ac:dyDescent="0.25"/>
  <cols>
    <col min="1" max="1" width="10.140625" style="1" bestFit="1" customWidth="1"/>
    <col min="2" max="2" width="19.140625" style="18" customWidth="1"/>
    <col min="3" max="3" width="33.42578125" style="18" bestFit="1" customWidth="1"/>
    <col min="4" max="4" width="14.7109375" style="1" hidden="1" customWidth="1"/>
    <col min="5" max="5" width="29.42578125" style="1" customWidth="1"/>
    <col min="6" max="6" width="18.28515625" style="11" bestFit="1" customWidth="1"/>
    <col min="7" max="16384" width="9.140625" style="1"/>
  </cols>
  <sheetData>
    <row r="1" spans="1:6" ht="20.25" x14ac:dyDescent="0.3">
      <c r="F1" s="340" t="s">
        <v>375</v>
      </c>
    </row>
    <row r="2" spans="1:6" x14ac:dyDescent="0.25">
      <c r="A2" s="1286" t="s">
        <v>292</v>
      </c>
      <c r="B2" s="1286"/>
      <c r="C2" s="1286"/>
      <c r="D2" s="1286"/>
      <c r="E2" s="1286"/>
      <c r="F2" s="1286"/>
    </row>
    <row r="3" spans="1:6" x14ac:dyDescent="0.25">
      <c r="A3" s="260" t="s">
        <v>6</v>
      </c>
      <c r="B3" s="246"/>
      <c r="C3" s="246"/>
      <c r="D3" s="260"/>
      <c r="E3" s="260"/>
      <c r="F3" s="245"/>
    </row>
    <row r="4" spans="1:6" x14ac:dyDescent="0.25">
      <c r="A4" s="260"/>
      <c r="B4" s="246"/>
      <c r="C4" s="246"/>
      <c r="D4" s="260"/>
      <c r="E4" s="260"/>
      <c r="F4" s="245"/>
    </row>
    <row r="5" spans="1:6" ht="17.100000000000001" customHeight="1" outlineLevel="1" x14ac:dyDescent="0.25">
      <c r="A5" s="252" t="s">
        <v>284</v>
      </c>
      <c r="B5" s="253" t="s">
        <v>7</v>
      </c>
      <c r="C5" s="253" t="s">
        <v>285</v>
      </c>
      <c r="D5" s="254" t="s">
        <v>8</v>
      </c>
      <c r="E5" s="252" t="s">
        <v>287</v>
      </c>
      <c r="F5" s="252" t="s">
        <v>286</v>
      </c>
    </row>
    <row r="6" spans="1:6" ht="17.100000000000001" customHeight="1" outlineLevel="1" x14ac:dyDescent="0.25">
      <c r="A6" s="65">
        <v>1061083</v>
      </c>
      <c r="B6" s="87">
        <v>40955</v>
      </c>
      <c r="C6" s="71" t="s">
        <v>20</v>
      </c>
      <c r="D6" s="43">
        <v>114992</v>
      </c>
      <c r="E6" s="112" t="s">
        <v>58</v>
      </c>
      <c r="F6" s="3">
        <v>16995</v>
      </c>
    </row>
    <row r="7" spans="1:6" ht="17.100000000000001" customHeight="1" outlineLevel="1" x14ac:dyDescent="0.25">
      <c r="A7" s="65">
        <v>1061128</v>
      </c>
      <c r="B7" s="87">
        <v>40940</v>
      </c>
      <c r="C7" s="73" t="s">
        <v>34</v>
      </c>
      <c r="D7" s="38">
        <v>113375</v>
      </c>
      <c r="E7" s="62" t="s">
        <v>9</v>
      </c>
      <c r="F7" s="3">
        <v>9000</v>
      </c>
    </row>
    <row r="8" spans="1:6" ht="17.100000000000001" customHeight="1" outlineLevel="1" thickBot="1" x14ac:dyDescent="0.3">
      <c r="A8" s="260"/>
      <c r="B8" s="246"/>
      <c r="C8" s="246"/>
      <c r="D8" s="260"/>
      <c r="E8" s="118" t="s">
        <v>0</v>
      </c>
      <c r="F8" s="255">
        <f>SUM(F6:F7)</f>
        <v>25995</v>
      </c>
    </row>
    <row r="9" spans="1:6" ht="17.100000000000001" customHeight="1" outlineLevel="1" thickTop="1" x14ac:dyDescent="0.25">
      <c r="A9" s="260"/>
      <c r="B9" s="246"/>
      <c r="C9" s="246"/>
      <c r="D9" s="260"/>
      <c r="E9" s="260"/>
      <c r="F9" s="245"/>
    </row>
    <row r="10" spans="1:6" outlineLevel="1" x14ac:dyDescent="0.25">
      <c r="A10" s="260" t="s">
        <v>18</v>
      </c>
      <c r="B10" s="246"/>
      <c r="C10" s="246"/>
      <c r="D10" s="260"/>
      <c r="E10" s="260"/>
      <c r="F10" s="245"/>
    </row>
    <row r="11" spans="1:6" outlineLevel="1" x14ac:dyDescent="0.25">
      <c r="A11" s="260"/>
      <c r="B11" s="246"/>
      <c r="C11" s="246"/>
      <c r="D11" s="260"/>
      <c r="E11" s="260"/>
      <c r="F11" s="245"/>
    </row>
    <row r="12" spans="1:6" outlineLevel="1" x14ac:dyDescent="0.25">
      <c r="A12" s="252" t="s">
        <v>284</v>
      </c>
      <c r="B12" s="253" t="s">
        <v>7</v>
      </c>
      <c r="C12" s="253" t="s">
        <v>285</v>
      </c>
      <c r="D12" s="254" t="s">
        <v>8</v>
      </c>
      <c r="E12" s="252" t="s">
        <v>287</v>
      </c>
      <c r="F12" s="252" t="s">
        <v>286</v>
      </c>
    </row>
    <row r="13" spans="1:6" outlineLevel="1" x14ac:dyDescent="0.25">
      <c r="A13" s="65">
        <v>1061182</v>
      </c>
      <c r="B13" s="87">
        <v>40969</v>
      </c>
      <c r="C13" s="70" t="s">
        <v>42</v>
      </c>
      <c r="D13" s="35">
        <v>75429</v>
      </c>
      <c r="E13" s="96" t="s">
        <v>9</v>
      </c>
      <c r="F13" s="3">
        <v>6116.22</v>
      </c>
    </row>
    <row r="14" spans="1:6" x14ac:dyDescent="0.25">
      <c r="A14" s="65">
        <v>1061208</v>
      </c>
      <c r="B14" s="87" t="s">
        <v>232</v>
      </c>
      <c r="C14" s="73" t="s">
        <v>233</v>
      </c>
      <c r="D14" s="43">
        <v>82916</v>
      </c>
      <c r="E14" s="96" t="s">
        <v>9</v>
      </c>
      <c r="F14" s="3">
        <v>25400</v>
      </c>
    </row>
    <row r="15" spans="1:6" ht="14.25" thickBot="1" x14ac:dyDescent="0.3">
      <c r="A15" s="260"/>
      <c r="B15" s="246"/>
      <c r="C15" s="246"/>
      <c r="D15" s="260"/>
      <c r="E15" s="256" t="s">
        <v>0</v>
      </c>
      <c r="F15" s="255">
        <f>SUM(F13:F14)</f>
        <v>31516.22</v>
      </c>
    </row>
    <row r="16" spans="1:6" ht="14.25" thickTop="1" x14ac:dyDescent="0.25">
      <c r="A16" s="260"/>
      <c r="B16" s="246"/>
      <c r="C16" s="246"/>
      <c r="D16" s="260"/>
      <c r="E16" s="260"/>
      <c r="F16" s="245"/>
    </row>
    <row r="17" spans="1:6" x14ac:dyDescent="0.25">
      <c r="A17" s="260" t="s">
        <v>26</v>
      </c>
      <c r="B17" s="246"/>
      <c r="C17" s="246"/>
      <c r="D17" s="260"/>
      <c r="E17" s="260"/>
      <c r="F17" s="245"/>
    </row>
    <row r="18" spans="1:6" x14ac:dyDescent="0.25">
      <c r="A18" s="260"/>
      <c r="B18" s="246"/>
      <c r="C18" s="246"/>
      <c r="D18" s="260"/>
      <c r="E18" s="260"/>
      <c r="F18" s="245"/>
    </row>
    <row r="19" spans="1:6" outlineLevel="1" x14ac:dyDescent="0.25">
      <c r="A19" s="252" t="s">
        <v>284</v>
      </c>
      <c r="B19" s="253" t="s">
        <v>7</v>
      </c>
      <c r="C19" s="253" t="s">
        <v>285</v>
      </c>
      <c r="D19" s="254" t="s">
        <v>8</v>
      </c>
      <c r="E19" s="252" t="s">
        <v>287</v>
      </c>
      <c r="F19" s="252" t="s">
        <v>286</v>
      </c>
    </row>
    <row r="20" spans="1:6" outlineLevel="1" x14ac:dyDescent="0.25">
      <c r="A20" s="65">
        <v>1061281</v>
      </c>
      <c r="B20" s="471">
        <v>40963</v>
      </c>
      <c r="C20" s="213" t="s">
        <v>235</v>
      </c>
      <c r="D20" s="215">
        <v>57225</v>
      </c>
      <c r="E20" s="472" t="s">
        <v>116</v>
      </c>
      <c r="F20" s="10">
        <v>2395.8000000000002</v>
      </c>
    </row>
    <row r="21" spans="1:6" ht="14.25" outlineLevel="1" thickBot="1" x14ac:dyDescent="0.3">
      <c r="A21" s="260"/>
      <c r="B21" s="246"/>
      <c r="C21" s="246"/>
      <c r="D21" s="260"/>
      <c r="E21" s="260" t="s">
        <v>0</v>
      </c>
      <c r="F21" s="255">
        <f>SUM(F20:F20)</f>
        <v>2395.8000000000002</v>
      </c>
    </row>
    <row r="22" spans="1:6" ht="14.25" outlineLevel="1" thickTop="1" x14ac:dyDescent="0.25">
      <c r="A22" s="260"/>
      <c r="B22" s="246"/>
      <c r="C22" s="246"/>
      <c r="D22" s="260"/>
      <c r="E22" s="260"/>
      <c r="F22" s="245"/>
    </row>
    <row r="23" spans="1:6" outlineLevel="1" x14ac:dyDescent="0.25">
      <c r="A23" s="260" t="s">
        <v>62</v>
      </c>
      <c r="B23" s="246"/>
      <c r="C23" s="246"/>
      <c r="D23" s="260"/>
      <c r="E23" s="260"/>
      <c r="F23" s="245"/>
    </row>
    <row r="24" spans="1:6" x14ac:dyDescent="0.25">
      <c r="A24" s="260"/>
      <c r="B24" s="246"/>
      <c r="C24" s="246"/>
      <c r="D24" s="260"/>
      <c r="E24" s="260"/>
      <c r="F24" s="245"/>
    </row>
    <row r="25" spans="1:6" x14ac:dyDescent="0.25">
      <c r="A25" s="252" t="s">
        <v>284</v>
      </c>
      <c r="B25" s="253" t="s">
        <v>7</v>
      </c>
      <c r="C25" s="253" t="s">
        <v>285</v>
      </c>
      <c r="D25" s="254" t="s">
        <v>8</v>
      </c>
      <c r="E25" s="252" t="s">
        <v>287</v>
      </c>
      <c r="F25" s="252" t="s">
        <v>286</v>
      </c>
    </row>
    <row r="26" spans="1:6" x14ac:dyDescent="0.25">
      <c r="A26" s="65">
        <v>1061383</v>
      </c>
      <c r="B26" s="87">
        <v>40990</v>
      </c>
      <c r="C26" s="88" t="s">
        <v>236</v>
      </c>
      <c r="D26" s="35">
        <v>107169</v>
      </c>
      <c r="E26" s="62" t="s">
        <v>9</v>
      </c>
      <c r="F26" s="3">
        <v>9260</v>
      </c>
    </row>
    <row r="27" spans="1:6" ht="14.25" thickBot="1" x14ac:dyDescent="0.3">
      <c r="A27" s="260"/>
      <c r="B27" s="246"/>
      <c r="C27" s="246"/>
      <c r="D27" s="260"/>
      <c r="E27" s="260" t="s">
        <v>0</v>
      </c>
      <c r="F27" s="13">
        <f>SUM(F26:F26)</f>
        <v>9260</v>
      </c>
    </row>
    <row r="28" spans="1:6" ht="14.25" outlineLevel="1" thickTop="1" x14ac:dyDescent="0.25">
      <c r="A28" s="260"/>
      <c r="B28" s="246"/>
      <c r="C28" s="246"/>
      <c r="D28" s="260"/>
      <c r="E28" s="260"/>
      <c r="F28" s="245"/>
    </row>
    <row r="29" spans="1:6" outlineLevel="1" x14ac:dyDescent="0.25">
      <c r="A29" s="260" t="s">
        <v>67</v>
      </c>
      <c r="B29" s="246"/>
      <c r="C29" s="246"/>
      <c r="D29" s="260"/>
      <c r="E29" s="260"/>
      <c r="F29" s="245"/>
    </row>
    <row r="30" spans="1:6" outlineLevel="1" x14ac:dyDescent="0.25">
      <c r="A30" s="260"/>
      <c r="B30" s="246"/>
      <c r="C30" s="246"/>
      <c r="D30" s="260"/>
      <c r="E30" s="260"/>
      <c r="F30" s="245"/>
    </row>
    <row r="31" spans="1:6" outlineLevel="1" x14ac:dyDescent="0.25">
      <c r="A31" s="252" t="s">
        <v>284</v>
      </c>
      <c r="B31" s="253" t="s">
        <v>7</v>
      </c>
      <c r="C31" s="253" t="s">
        <v>285</v>
      </c>
      <c r="D31" s="254" t="s">
        <v>8</v>
      </c>
      <c r="E31" s="252" t="s">
        <v>287</v>
      </c>
      <c r="F31" s="252" t="s">
        <v>286</v>
      </c>
    </row>
    <row r="32" spans="1:6" outlineLevel="1" x14ac:dyDescent="0.25">
      <c r="A32" s="115">
        <v>1061498</v>
      </c>
      <c r="B32" s="116">
        <v>40977</v>
      </c>
      <c r="C32" s="73" t="s">
        <v>237</v>
      </c>
      <c r="D32" s="38">
        <v>57231</v>
      </c>
      <c r="E32" s="96" t="s">
        <v>13</v>
      </c>
      <c r="F32" s="3">
        <v>29959.200000000001</v>
      </c>
    </row>
    <row r="33" spans="1:6" outlineLevel="1" x14ac:dyDescent="0.25">
      <c r="A33" s="65">
        <v>1061500</v>
      </c>
      <c r="B33" s="99">
        <v>40976</v>
      </c>
      <c r="C33" s="76" t="s">
        <v>238</v>
      </c>
      <c r="D33" s="38">
        <v>112641</v>
      </c>
      <c r="E33" s="100" t="s">
        <v>58</v>
      </c>
      <c r="F33" s="3">
        <v>8208</v>
      </c>
    </row>
    <row r="34" spans="1:6" ht="14.25" outlineLevel="1" thickBot="1" x14ac:dyDescent="0.3">
      <c r="A34" s="260"/>
      <c r="B34" s="246"/>
      <c r="C34" s="246"/>
      <c r="D34" s="260"/>
      <c r="E34" s="260" t="s">
        <v>0</v>
      </c>
      <c r="F34" s="255">
        <f>SUM(F32:F33)</f>
        <v>38167.199999999997</v>
      </c>
    </row>
    <row r="35" spans="1:6" ht="14.25" thickTop="1" x14ac:dyDescent="0.25">
      <c r="A35" s="260"/>
      <c r="B35" s="246"/>
      <c r="C35" s="246"/>
      <c r="D35" s="260"/>
      <c r="E35" s="260"/>
      <c r="F35" s="245"/>
    </row>
    <row r="36" spans="1:6" x14ac:dyDescent="0.25">
      <c r="A36" s="260" t="s">
        <v>69</v>
      </c>
      <c r="B36" s="246"/>
      <c r="C36" s="246"/>
      <c r="D36" s="260"/>
      <c r="E36" s="260"/>
      <c r="F36" s="245"/>
    </row>
    <row r="37" spans="1:6" x14ac:dyDescent="0.25">
      <c r="A37" s="260"/>
      <c r="B37" s="246"/>
      <c r="C37" s="246"/>
      <c r="D37" s="260"/>
      <c r="E37" s="260"/>
      <c r="F37" s="245"/>
    </row>
    <row r="38" spans="1:6" x14ac:dyDescent="0.25">
      <c r="A38" s="252" t="s">
        <v>284</v>
      </c>
      <c r="B38" s="253" t="s">
        <v>7</v>
      </c>
      <c r="C38" s="253" t="s">
        <v>285</v>
      </c>
      <c r="D38" s="254" t="s">
        <v>8</v>
      </c>
      <c r="E38" s="252" t="s">
        <v>287</v>
      </c>
      <c r="F38" s="252" t="s">
        <v>286</v>
      </c>
    </row>
    <row r="39" spans="1:6" x14ac:dyDescent="0.25">
      <c r="A39" s="107">
        <v>1061515</v>
      </c>
      <c r="B39" s="114">
        <v>40976</v>
      </c>
      <c r="C39" s="71" t="s">
        <v>239</v>
      </c>
      <c r="D39" s="117" t="s">
        <v>240</v>
      </c>
      <c r="E39" s="100" t="s">
        <v>58</v>
      </c>
      <c r="F39" s="3">
        <v>28500</v>
      </c>
    </row>
    <row r="40" spans="1:6" outlineLevel="1" x14ac:dyDescent="0.25">
      <c r="A40" s="65">
        <v>1061541</v>
      </c>
      <c r="B40" s="113">
        <v>40974</v>
      </c>
      <c r="C40" s="213" t="s">
        <v>349</v>
      </c>
      <c r="D40" s="215">
        <v>1092303</v>
      </c>
      <c r="E40" s="97" t="s">
        <v>9</v>
      </c>
      <c r="F40" s="10">
        <v>2395.8000000000002</v>
      </c>
    </row>
    <row r="41" spans="1:6" ht="14.25" outlineLevel="1" thickBot="1" x14ac:dyDescent="0.3">
      <c r="A41" s="260"/>
      <c r="B41" s="246"/>
      <c r="C41" s="246"/>
      <c r="D41" s="260"/>
      <c r="E41" s="260" t="s">
        <v>0</v>
      </c>
      <c r="F41" s="255">
        <f>SUM(F39:F40)</f>
        <v>30895.8</v>
      </c>
    </row>
    <row r="42" spans="1:6" ht="14.25" outlineLevel="1" thickTop="1" x14ac:dyDescent="0.25">
      <c r="A42" s="260"/>
      <c r="B42" s="246"/>
      <c r="C42" s="246"/>
      <c r="D42" s="260"/>
      <c r="E42" s="260"/>
      <c r="F42" s="245"/>
    </row>
    <row r="43" spans="1:6" outlineLevel="1" x14ac:dyDescent="0.25">
      <c r="A43" s="260" t="s">
        <v>72</v>
      </c>
      <c r="B43" s="246"/>
      <c r="C43" s="246"/>
      <c r="D43" s="260"/>
      <c r="E43" s="260"/>
      <c r="F43" s="245"/>
    </row>
    <row r="44" spans="1:6" outlineLevel="1" x14ac:dyDescent="0.25">
      <c r="A44" s="260"/>
      <c r="B44" s="246"/>
      <c r="C44" s="246"/>
      <c r="D44" s="260"/>
      <c r="E44" s="260"/>
      <c r="F44" s="245"/>
    </row>
    <row r="45" spans="1:6" x14ac:dyDescent="0.25">
      <c r="A45" s="252" t="s">
        <v>284</v>
      </c>
      <c r="B45" s="253" t="s">
        <v>7</v>
      </c>
      <c r="C45" s="253" t="s">
        <v>285</v>
      </c>
      <c r="D45" s="254" t="s">
        <v>8</v>
      </c>
      <c r="E45" s="252" t="s">
        <v>287</v>
      </c>
      <c r="F45" s="252" t="s">
        <v>286</v>
      </c>
    </row>
    <row r="46" spans="1:6" x14ac:dyDescent="0.25">
      <c r="A46" s="115">
        <v>1061608</v>
      </c>
      <c r="B46" s="200">
        <v>40987</v>
      </c>
      <c r="C46" s="73" t="s">
        <v>241</v>
      </c>
      <c r="D46" s="43">
        <v>107448</v>
      </c>
      <c r="E46" s="96" t="s">
        <v>58</v>
      </c>
      <c r="F46" s="151">
        <v>16800</v>
      </c>
    </row>
    <row r="47" spans="1:6" ht="14.25" thickBot="1" x14ac:dyDescent="0.3">
      <c r="A47" s="260"/>
      <c r="B47" s="246"/>
      <c r="C47" s="246"/>
      <c r="D47" s="260"/>
      <c r="E47" s="260" t="s">
        <v>0</v>
      </c>
      <c r="F47" s="255">
        <f>SUM(F46:F46)</f>
        <v>16800</v>
      </c>
    </row>
    <row r="48" spans="1:6" ht="14.25" thickTop="1" x14ac:dyDescent="0.25">
      <c r="A48" s="260"/>
      <c r="B48" s="246"/>
      <c r="C48" s="246"/>
      <c r="D48" s="260"/>
      <c r="E48" s="260"/>
      <c r="F48" s="245"/>
    </row>
    <row r="49" spans="1:6" ht="14.25" thickBot="1" x14ac:dyDescent="0.3">
      <c r="A49" s="260"/>
      <c r="B49" s="246"/>
      <c r="C49" s="246"/>
      <c r="D49" s="260"/>
      <c r="E49" s="451" t="s">
        <v>33</v>
      </c>
      <c r="F49" s="30">
        <f>+F47+F41+F34+F27+F21+F15+F8</f>
        <v>155030.02000000002</v>
      </c>
    </row>
    <row r="50" spans="1:6" ht="14.25" outlineLevel="1" thickTop="1" x14ac:dyDescent="0.25">
      <c r="A50" s="386"/>
      <c r="B50" s="387"/>
      <c r="C50" s="387"/>
      <c r="D50" s="388"/>
      <c r="E50" s="386"/>
      <c r="F50" s="386"/>
    </row>
    <row r="51" spans="1:6" outlineLevel="1" x14ac:dyDescent="0.25">
      <c r="A51" s="119"/>
      <c r="B51" s="128"/>
      <c r="C51" s="446"/>
      <c r="D51" s="405"/>
      <c r="E51" s="124"/>
      <c r="F51" s="14"/>
    </row>
    <row r="52" spans="1:6" outlineLevel="1" x14ac:dyDescent="0.25">
      <c r="A52" s="119"/>
      <c r="B52" s="128"/>
      <c r="C52" s="446"/>
      <c r="D52" s="405"/>
      <c r="E52" s="124"/>
      <c r="F52" s="14"/>
    </row>
    <row r="53" spans="1:6" outlineLevel="1" x14ac:dyDescent="0.25">
      <c r="A53" s="444"/>
      <c r="B53" s="437"/>
      <c r="C53" s="90"/>
      <c r="D53" s="84"/>
      <c r="E53" s="124"/>
      <c r="F53" s="14"/>
    </row>
    <row r="54" spans="1:6" outlineLevel="1" x14ac:dyDescent="0.25">
      <c r="A54" s="119"/>
      <c r="B54" s="128"/>
      <c r="C54" s="420"/>
      <c r="D54" s="84"/>
      <c r="E54" s="440"/>
      <c r="F54" s="14"/>
    </row>
    <row r="55" spans="1:6" x14ac:dyDescent="0.25">
      <c r="A55" s="251"/>
      <c r="B55" s="16"/>
      <c r="C55" s="16"/>
      <c r="D55" s="251"/>
      <c r="E55" s="251"/>
      <c r="F55" s="14"/>
    </row>
    <row r="56" spans="1:6" x14ac:dyDescent="0.25">
      <c r="A56" s="251"/>
      <c r="B56" s="16"/>
      <c r="C56" s="16"/>
      <c r="D56" s="251"/>
      <c r="E56" s="251"/>
      <c r="F56" s="14"/>
    </row>
    <row r="57" spans="1:6" x14ac:dyDescent="0.25">
      <c r="A57" s="251"/>
      <c r="B57" s="16"/>
      <c r="C57" s="16"/>
      <c r="D57" s="251"/>
      <c r="E57" s="251"/>
      <c r="F57" s="14"/>
    </row>
    <row r="58" spans="1:6" x14ac:dyDescent="0.25">
      <c r="A58" s="251"/>
      <c r="B58" s="16"/>
      <c r="C58" s="16"/>
      <c r="D58" s="251"/>
      <c r="E58" s="251"/>
      <c r="F58" s="14"/>
    </row>
    <row r="59" spans="1:6" outlineLevel="1" x14ac:dyDescent="0.25">
      <c r="A59" s="386"/>
      <c r="B59" s="387"/>
      <c r="C59" s="387"/>
      <c r="D59" s="388"/>
      <c r="E59" s="386"/>
      <c r="F59" s="386"/>
    </row>
    <row r="60" spans="1:6" outlineLevel="1" x14ac:dyDescent="0.25">
      <c r="A60" s="468"/>
      <c r="B60" s="469"/>
      <c r="C60" s="446"/>
      <c r="D60" s="470"/>
      <c r="E60" s="440"/>
      <c r="F60" s="14"/>
    </row>
    <row r="61" spans="1:6" outlineLevel="1" x14ac:dyDescent="0.25">
      <c r="A61" s="119"/>
      <c r="B61" s="89"/>
      <c r="C61" s="90"/>
      <c r="D61" s="84"/>
      <c r="E61" s="124"/>
      <c r="F61" s="14"/>
    </row>
    <row r="62" spans="1:6" x14ac:dyDescent="0.25">
      <c r="A62" s="251"/>
      <c r="B62" s="16"/>
      <c r="C62" s="16"/>
      <c r="D62" s="251"/>
      <c r="E62" s="251"/>
      <c r="F62" s="14"/>
    </row>
    <row r="63" spans="1:6" x14ac:dyDescent="0.25">
      <c r="A63" s="251"/>
      <c r="B63" s="16"/>
      <c r="C63" s="16"/>
      <c r="D63" s="251"/>
      <c r="E63" s="251"/>
      <c r="F63" s="14"/>
    </row>
    <row r="64" spans="1:6" x14ac:dyDescent="0.25">
      <c r="A64" s="251"/>
      <c r="B64" s="16"/>
      <c r="C64" s="16"/>
      <c r="D64" s="251"/>
      <c r="E64" s="251"/>
      <c r="F64" s="14"/>
    </row>
    <row r="65" spans="1:7" x14ac:dyDescent="0.25">
      <c r="A65" s="251"/>
      <c r="B65" s="16"/>
      <c r="C65" s="16"/>
      <c r="D65" s="251"/>
      <c r="E65" s="251"/>
      <c r="F65" s="14"/>
    </row>
    <row r="66" spans="1:7" outlineLevel="1" x14ac:dyDescent="0.25">
      <c r="A66" s="386"/>
      <c r="B66" s="387"/>
      <c r="C66" s="387"/>
      <c r="D66" s="388"/>
      <c r="E66" s="386"/>
      <c r="F66" s="386"/>
    </row>
    <row r="67" spans="1:7" s="134" customFormat="1" outlineLevel="1" x14ac:dyDescent="0.25">
      <c r="A67" s="425"/>
      <c r="B67" s="426"/>
      <c r="C67" s="438"/>
      <c r="D67" s="428"/>
      <c r="E67" s="441"/>
      <c r="F67" s="394"/>
      <c r="G67" s="161"/>
    </row>
    <row r="68" spans="1:7" outlineLevel="1" x14ac:dyDescent="0.25">
      <c r="A68" s="444"/>
      <c r="B68" s="202"/>
      <c r="C68" s="90"/>
      <c r="D68" s="123"/>
      <c r="E68" s="124"/>
      <c r="F68" s="133"/>
      <c r="G68" s="158"/>
    </row>
    <row r="69" spans="1:7" s="137" customFormat="1" outlineLevel="1" x14ac:dyDescent="0.25">
      <c r="A69" s="444"/>
      <c r="B69" s="202"/>
      <c r="C69" s="90"/>
      <c r="D69" s="123"/>
      <c r="E69" s="124"/>
      <c r="F69" s="133"/>
      <c r="G69" s="158"/>
    </row>
    <row r="70" spans="1:7" s="137" customFormat="1" outlineLevel="1" x14ac:dyDescent="0.25">
      <c r="A70" s="444"/>
      <c r="B70" s="202"/>
      <c r="C70" s="90"/>
      <c r="D70" s="123"/>
      <c r="E70" s="124"/>
      <c r="F70" s="133"/>
      <c r="G70" s="158"/>
    </row>
    <row r="71" spans="1:7" x14ac:dyDescent="0.25">
      <c r="A71" s="251"/>
      <c r="B71" s="16"/>
      <c r="C71" s="16"/>
      <c r="D71" s="251"/>
      <c r="E71" s="251"/>
      <c r="F71" s="14"/>
    </row>
    <row r="72" spans="1:7" x14ac:dyDescent="0.25">
      <c r="A72" s="251"/>
      <c r="B72" s="16"/>
      <c r="C72" s="16"/>
      <c r="D72" s="251"/>
      <c r="E72" s="251"/>
      <c r="F72" s="14"/>
    </row>
    <row r="73" spans="1:7" x14ac:dyDescent="0.25">
      <c r="A73" s="251"/>
      <c r="B73" s="16"/>
      <c r="C73" s="16"/>
      <c r="D73" s="251"/>
      <c r="E73" s="256"/>
      <c r="F73" s="14"/>
    </row>
    <row r="74" spans="1:7" x14ac:dyDescent="0.25">
      <c r="A74" s="251"/>
      <c r="B74" s="16"/>
      <c r="C74" s="16"/>
      <c r="D74" s="251"/>
      <c r="E74" s="251"/>
      <c r="F74" s="14"/>
    </row>
  </sheetData>
  <mergeCells count="1">
    <mergeCell ref="A2:F2"/>
  </mergeCells>
  <pageMargins left="0.7" right="0.7" top="0.75" bottom="0.75" header="0.3" footer="0.3"/>
  <pageSetup paperSize="9" scale="7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7"/>
  <sheetViews>
    <sheetView view="pageBreakPreview" topLeftCell="A38" zoomScale="60" workbookViewId="0">
      <selection activeCell="R44" activeCellId="1" sqref="A2:H2 R44"/>
    </sheetView>
  </sheetViews>
  <sheetFormatPr defaultRowHeight="13.5" outlineLevelRow="1" x14ac:dyDescent="0.25"/>
  <cols>
    <col min="1" max="1" width="10.28515625" style="1" bestFit="1" customWidth="1"/>
    <col min="2" max="2" width="23.140625" style="18" customWidth="1"/>
    <col min="3" max="3" width="24.42578125" style="18" bestFit="1" customWidth="1"/>
    <col min="4" max="4" width="14.5703125" style="1" hidden="1" customWidth="1"/>
    <col min="5" max="5" width="28.42578125" style="1" bestFit="1" customWidth="1"/>
    <col min="6" max="6" width="17.7109375" style="11" bestFit="1" customWidth="1"/>
    <col min="7" max="16384" width="9.140625" style="1"/>
  </cols>
  <sheetData>
    <row r="1" spans="1:6" ht="20.25" x14ac:dyDescent="0.3">
      <c r="F1" s="340" t="s">
        <v>376</v>
      </c>
    </row>
    <row r="2" spans="1:6" x14ac:dyDescent="0.25">
      <c r="A2" s="1286" t="s">
        <v>293</v>
      </c>
      <c r="B2" s="1286"/>
      <c r="C2" s="1286"/>
      <c r="D2" s="1286"/>
      <c r="E2" s="1286"/>
      <c r="F2" s="1286"/>
    </row>
    <row r="3" spans="1:6" x14ac:dyDescent="0.25">
      <c r="A3" s="260" t="s">
        <v>6</v>
      </c>
      <c r="B3" s="246"/>
      <c r="C3" s="246"/>
      <c r="D3" s="260"/>
      <c r="E3" s="260"/>
      <c r="F3" s="245"/>
    </row>
    <row r="4" spans="1:6" x14ac:dyDescent="0.25">
      <c r="A4" s="260"/>
      <c r="B4" s="246"/>
      <c r="C4" s="246"/>
      <c r="D4" s="260"/>
      <c r="E4" s="260"/>
      <c r="F4" s="245"/>
    </row>
    <row r="5" spans="1:6" ht="17.100000000000001" customHeight="1" outlineLevel="1" x14ac:dyDescent="0.25">
      <c r="A5" s="252" t="s">
        <v>284</v>
      </c>
      <c r="B5" s="253" t="s">
        <v>7</v>
      </c>
      <c r="C5" s="253" t="s">
        <v>285</v>
      </c>
      <c r="D5" s="254" t="s">
        <v>8</v>
      </c>
      <c r="E5" s="252" t="s">
        <v>287</v>
      </c>
      <c r="F5" s="131" t="s">
        <v>286</v>
      </c>
    </row>
    <row r="6" spans="1:6" ht="17.100000000000001" customHeight="1" outlineLevel="1" x14ac:dyDescent="0.25">
      <c r="A6" s="115">
        <v>1061683</v>
      </c>
      <c r="B6" s="116">
        <v>40942</v>
      </c>
      <c r="C6" s="58" t="s">
        <v>248</v>
      </c>
      <c r="D6" s="43">
        <v>52218</v>
      </c>
      <c r="E6" s="96" t="s">
        <v>249</v>
      </c>
      <c r="F6" s="151">
        <v>9128.91</v>
      </c>
    </row>
    <row r="7" spans="1:6" s="138" customFormat="1" ht="17.100000000000001" customHeight="1" outlineLevel="1" thickBot="1" x14ac:dyDescent="0.3">
      <c r="A7" s="158"/>
      <c r="B7" s="203"/>
      <c r="C7" s="203"/>
      <c r="D7" s="158"/>
      <c r="E7" s="158"/>
      <c r="F7" s="228">
        <f>SUM(F6:F6)</f>
        <v>9128.91</v>
      </c>
    </row>
    <row r="8" spans="1:6" s="141" customFormat="1" ht="14.25" outlineLevel="1" thickTop="1" x14ac:dyDescent="0.25">
      <c r="A8" s="260"/>
      <c r="B8" s="246"/>
      <c r="C8" s="246"/>
      <c r="D8" s="260"/>
      <c r="E8" s="260"/>
      <c r="F8" s="245"/>
    </row>
    <row r="9" spans="1:6" s="141" customFormat="1" outlineLevel="1" x14ac:dyDescent="0.25">
      <c r="A9" s="260"/>
      <c r="B9" s="246"/>
      <c r="C9" s="246"/>
      <c r="D9" s="260"/>
      <c r="E9" s="260"/>
      <c r="F9" s="245"/>
    </row>
    <row r="10" spans="1:6" outlineLevel="1" x14ac:dyDescent="0.25">
      <c r="A10" s="260" t="s">
        <v>12</v>
      </c>
      <c r="B10" s="246"/>
      <c r="C10" s="246"/>
      <c r="D10" s="260"/>
      <c r="E10" s="260"/>
      <c r="F10" s="245"/>
    </row>
    <row r="11" spans="1:6" x14ac:dyDescent="0.25">
      <c r="A11" s="260"/>
      <c r="B11" s="246"/>
      <c r="C11" s="246"/>
      <c r="D11" s="260"/>
      <c r="E11" s="260"/>
      <c r="F11" s="245"/>
    </row>
    <row r="12" spans="1:6" x14ac:dyDescent="0.25">
      <c r="A12" s="252" t="s">
        <v>284</v>
      </c>
      <c r="B12" s="253" t="s">
        <v>7</v>
      </c>
      <c r="C12" s="253" t="s">
        <v>285</v>
      </c>
      <c r="D12" s="254" t="s">
        <v>8</v>
      </c>
      <c r="E12" s="252" t="s">
        <v>287</v>
      </c>
      <c r="F12" s="131" t="s">
        <v>286</v>
      </c>
    </row>
    <row r="13" spans="1:6" x14ac:dyDescent="0.25">
      <c r="A13" s="115">
        <v>1061716</v>
      </c>
      <c r="B13" s="200">
        <v>40968</v>
      </c>
      <c r="C13" s="73" t="s">
        <v>250</v>
      </c>
      <c r="D13" s="43">
        <v>109202</v>
      </c>
      <c r="E13" s="96" t="s">
        <v>13</v>
      </c>
      <c r="F13" s="151">
        <v>2150.04</v>
      </c>
    </row>
    <row r="14" spans="1:6" x14ac:dyDescent="0.25">
      <c r="A14" s="115">
        <v>1061726</v>
      </c>
      <c r="B14" s="200">
        <v>40938</v>
      </c>
      <c r="C14" s="73" t="s">
        <v>251</v>
      </c>
      <c r="D14" s="43">
        <v>82889</v>
      </c>
      <c r="E14" s="96" t="s">
        <v>9</v>
      </c>
      <c r="F14" s="151">
        <v>14530</v>
      </c>
    </row>
    <row r="15" spans="1:6" ht="27" x14ac:dyDescent="0.25">
      <c r="A15" s="115">
        <v>1061752</v>
      </c>
      <c r="B15" s="200">
        <v>40963</v>
      </c>
      <c r="C15" s="73" t="s">
        <v>252</v>
      </c>
      <c r="D15" s="38">
        <v>106028</v>
      </c>
      <c r="E15" s="96" t="s">
        <v>253</v>
      </c>
      <c r="F15" s="151">
        <v>22495</v>
      </c>
    </row>
    <row r="16" spans="1:6" ht="14.25" outlineLevel="1" thickBot="1" x14ac:dyDescent="0.3">
      <c r="A16" s="260"/>
      <c r="B16" s="246"/>
      <c r="C16" s="246"/>
      <c r="D16" s="260"/>
      <c r="E16" s="260"/>
      <c r="F16" s="255">
        <f>SUM(F13:F15)</f>
        <v>39175.040000000001</v>
      </c>
    </row>
    <row r="17" spans="1:6" s="141" customFormat="1" ht="14.25" outlineLevel="1" thickTop="1" x14ac:dyDescent="0.25">
      <c r="A17" s="260"/>
      <c r="B17" s="246"/>
      <c r="C17" s="246"/>
      <c r="D17" s="260"/>
      <c r="E17" s="260"/>
      <c r="F17" s="245"/>
    </row>
    <row r="18" spans="1:6" s="141" customFormat="1" outlineLevel="1" x14ac:dyDescent="0.25">
      <c r="A18" s="260"/>
      <c r="B18" s="246"/>
      <c r="C18" s="246"/>
      <c r="D18" s="260"/>
      <c r="E18" s="260"/>
      <c r="F18" s="245"/>
    </row>
    <row r="19" spans="1:6" s="141" customFormat="1" outlineLevel="1" x14ac:dyDescent="0.25">
      <c r="A19" s="260" t="s">
        <v>18</v>
      </c>
      <c r="B19" s="246"/>
      <c r="C19" s="246"/>
      <c r="D19" s="260"/>
      <c r="E19" s="260"/>
      <c r="F19" s="245"/>
    </row>
    <row r="20" spans="1:6" s="141" customFormat="1" outlineLevel="1" x14ac:dyDescent="0.25">
      <c r="A20" s="260"/>
      <c r="B20" s="246"/>
      <c r="C20" s="246"/>
      <c r="D20" s="260"/>
      <c r="E20" s="260"/>
      <c r="F20" s="245"/>
    </row>
    <row r="21" spans="1:6" s="141" customFormat="1" outlineLevel="1" x14ac:dyDescent="0.25">
      <c r="A21" s="252" t="s">
        <v>284</v>
      </c>
      <c r="B21" s="253" t="s">
        <v>7</v>
      </c>
      <c r="C21" s="253" t="s">
        <v>285</v>
      </c>
      <c r="D21" s="254" t="s">
        <v>8</v>
      </c>
      <c r="E21" s="252" t="s">
        <v>287</v>
      </c>
      <c r="F21" s="131" t="s">
        <v>286</v>
      </c>
    </row>
    <row r="22" spans="1:6" outlineLevel="1" x14ac:dyDescent="0.25">
      <c r="A22" s="65">
        <v>1061811</v>
      </c>
      <c r="B22" s="87">
        <v>40971</v>
      </c>
      <c r="C22" s="73" t="s">
        <v>78</v>
      </c>
      <c r="D22" s="38">
        <v>117229</v>
      </c>
      <c r="E22" s="62" t="s">
        <v>9</v>
      </c>
      <c r="F22" s="3">
        <v>16279.32</v>
      </c>
    </row>
    <row r="23" spans="1:6" ht="18" customHeight="1" outlineLevel="1" thickBot="1" x14ac:dyDescent="0.3">
      <c r="A23" s="260"/>
      <c r="B23" s="246"/>
      <c r="C23" s="246"/>
      <c r="D23" s="260"/>
      <c r="E23" s="260"/>
      <c r="F23" s="255">
        <f>SUM(F22:F22)</f>
        <v>16279.32</v>
      </c>
    </row>
    <row r="24" spans="1:6" ht="14.25" thickTop="1" x14ac:dyDescent="0.25">
      <c r="A24" s="260"/>
      <c r="B24" s="246"/>
      <c r="C24" s="246"/>
      <c r="D24" s="260"/>
      <c r="E24" s="260"/>
      <c r="F24" s="245"/>
    </row>
    <row r="25" spans="1:6" x14ac:dyDescent="0.25">
      <c r="A25" s="260"/>
      <c r="B25" s="246"/>
      <c r="C25" s="246"/>
      <c r="D25" s="260"/>
      <c r="E25" s="260"/>
      <c r="F25" s="245"/>
    </row>
    <row r="26" spans="1:6" x14ac:dyDescent="0.25">
      <c r="A26" s="260" t="s">
        <v>28</v>
      </c>
      <c r="B26" s="246"/>
      <c r="C26" s="246"/>
      <c r="D26" s="260"/>
      <c r="E26" s="260"/>
      <c r="F26" s="245"/>
    </row>
    <row r="27" spans="1:6" x14ac:dyDescent="0.25">
      <c r="A27" s="260"/>
      <c r="B27" s="246"/>
      <c r="C27" s="246"/>
      <c r="D27" s="260"/>
      <c r="E27" s="260"/>
      <c r="F27" s="245"/>
    </row>
    <row r="28" spans="1:6" x14ac:dyDescent="0.25">
      <c r="A28" s="252" t="s">
        <v>284</v>
      </c>
      <c r="B28" s="253" t="s">
        <v>7</v>
      </c>
      <c r="C28" s="253" t="s">
        <v>285</v>
      </c>
      <c r="D28" s="254" t="s">
        <v>8</v>
      </c>
      <c r="E28" s="252" t="s">
        <v>287</v>
      </c>
      <c r="F28" s="131" t="s">
        <v>286</v>
      </c>
    </row>
    <row r="29" spans="1:6" ht="27" outlineLevel="1" x14ac:dyDescent="0.25">
      <c r="A29" s="33">
        <v>1061879</v>
      </c>
      <c r="B29" s="66">
        <v>40995</v>
      </c>
      <c r="C29" s="357" t="s">
        <v>255</v>
      </c>
      <c r="D29" s="33">
        <v>108502</v>
      </c>
      <c r="E29" s="64" t="s">
        <v>13</v>
      </c>
      <c r="F29" s="3">
        <v>16720</v>
      </c>
    </row>
    <row r="30" spans="1:6" outlineLevel="1" x14ac:dyDescent="0.25">
      <c r="A30" s="33">
        <v>1061916</v>
      </c>
      <c r="B30" s="66">
        <v>40984</v>
      </c>
      <c r="C30" s="357" t="s">
        <v>256</v>
      </c>
      <c r="D30" s="33">
        <v>115034</v>
      </c>
      <c r="E30" s="64" t="s">
        <v>9</v>
      </c>
      <c r="F30" s="3">
        <v>20670</v>
      </c>
    </row>
    <row r="31" spans="1:6" s="134" customFormat="1" ht="14.25" outlineLevel="1" thickBot="1" x14ac:dyDescent="0.3">
      <c r="A31" s="260"/>
      <c r="B31" s="246"/>
      <c r="C31" s="246"/>
      <c r="D31" s="260"/>
      <c r="E31" s="260"/>
      <c r="F31" s="255">
        <f>SUM(F29:F30)</f>
        <v>37390</v>
      </c>
    </row>
    <row r="32" spans="1:6" ht="14.25" outlineLevel="1" thickTop="1" x14ac:dyDescent="0.25">
      <c r="A32" s="260"/>
      <c r="B32" s="246"/>
      <c r="C32" s="246"/>
      <c r="D32" s="260"/>
      <c r="E32" s="260"/>
      <c r="F32" s="245"/>
    </row>
    <row r="33" spans="1:6" x14ac:dyDescent="0.25">
      <c r="A33" s="260"/>
      <c r="B33" s="246"/>
      <c r="C33" s="246"/>
      <c r="D33" s="260"/>
      <c r="E33" s="260"/>
      <c r="F33" s="245"/>
    </row>
    <row r="34" spans="1:6" x14ac:dyDescent="0.25">
      <c r="A34" s="260" t="s">
        <v>62</v>
      </c>
      <c r="B34" s="246"/>
      <c r="C34" s="246"/>
      <c r="D34" s="260"/>
      <c r="E34" s="260"/>
      <c r="F34" s="245"/>
    </row>
    <row r="35" spans="1:6" x14ac:dyDescent="0.25">
      <c r="A35" s="260"/>
      <c r="B35" s="246"/>
      <c r="C35" s="246"/>
      <c r="D35" s="260"/>
      <c r="E35" s="260"/>
      <c r="F35" s="245"/>
    </row>
    <row r="36" spans="1:6" x14ac:dyDescent="0.25">
      <c r="A36" s="252" t="s">
        <v>284</v>
      </c>
      <c r="B36" s="253" t="s">
        <v>7</v>
      </c>
      <c r="C36" s="253" t="s">
        <v>285</v>
      </c>
      <c r="D36" s="254" t="s">
        <v>8</v>
      </c>
      <c r="E36" s="252" t="s">
        <v>287</v>
      </c>
      <c r="F36" s="131" t="s">
        <v>286</v>
      </c>
    </row>
    <row r="37" spans="1:6" x14ac:dyDescent="0.25">
      <c r="A37" s="65">
        <v>1061975</v>
      </c>
      <c r="B37" s="87">
        <v>41004</v>
      </c>
      <c r="C37" s="71" t="s">
        <v>257</v>
      </c>
      <c r="D37" s="35">
        <v>106842</v>
      </c>
      <c r="E37" s="96" t="s">
        <v>191</v>
      </c>
      <c r="F37" s="3">
        <v>22344</v>
      </c>
    </row>
    <row r="38" spans="1:6" ht="14.25" outlineLevel="1" thickBot="1" x14ac:dyDescent="0.3">
      <c r="A38" s="260"/>
      <c r="B38" s="246"/>
      <c r="C38" s="246"/>
      <c r="D38" s="260"/>
      <c r="E38" s="260"/>
      <c r="F38" s="255">
        <f>SUM(F37:F37)</f>
        <v>22344</v>
      </c>
    </row>
    <row r="39" spans="1:6" ht="14.25" outlineLevel="1" thickTop="1" x14ac:dyDescent="0.25">
      <c r="A39" s="260"/>
      <c r="B39" s="246"/>
      <c r="C39" s="246"/>
      <c r="D39" s="260"/>
      <c r="E39" s="260"/>
      <c r="F39" s="245"/>
    </row>
    <row r="40" spans="1:6" outlineLevel="1" x14ac:dyDescent="0.25">
      <c r="A40" s="260" t="s">
        <v>63</v>
      </c>
      <c r="B40" s="246"/>
      <c r="C40" s="246"/>
      <c r="D40" s="260"/>
      <c r="E40" s="260"/>
      <c r="F40" s="245"/>
    </row>
    <row r="41" spans="1:6" outlineLevel="1" x14ac:dyDescent="0.25">
      <c r="A41" s="260"/>
      <c r="B41" s="246"/>
      <c r="C41" s="246"/>
      <c r="D41" s="260"/>
      <c r="E41" s="260"/>
      <c r="F41" s="245"/>
    </row>
    <row r="42" spans="1:6" outlineLevel="1" x14ac:dyDescent="0.25">
      <c r="A42" s="252" t="s">
        <v>284</v>
      </c>
      <c r="B42" s="253" t="s">
        <v>7</v>
      </c>
      <c r="C42" s="253" t="s">
        <v>285</v>
      </c>
      <c r="D42" s="254" t="s">
        <v>8</v>
      </c>
      <c r="E42" s="252" t="s">
        <v>287</v>
      </c>
      <c r="F42" s="131" t="s">
        <v>286</v>
      </c>
    </row>
    <row r="43" spans="1:6" outlineLevel="1" x14ac:dyDescent="0.25">
      <c r="A43" s="65">
        <v>1062032</v>
      </c>
      <c r="B43" s="87">
        <v>41017</v>
      </c>
      <c r="C43" s="71" t="s">
        <v>93</v>
      </c>
      <c r="D43" s="35">
        <v>77186</v>
      </c>
      <c r="E43" s="62" t="s">
        <v>13</v>
      </c>
      <c r="F43" s="3">
        <v>23119.200000000001</v>
      </c>
    </row>
    <row r="44" spans="1:6" outlineLevel="1" x14ac:dyDescent="0.25">
      <c r="A44" s="65">
        <v>1062036</v>
      </c>
      <c r="B44" s="87">
        <v>40990</v>
      </c>
      <c r="C44" s="71" t="s">
        <v>258</v>
      </c>
      <c r="D44" s="35">
        <v>57174</v>
      </c>
      <c r="E44" s="62" t="s">
        <v>58</v>
      </c>
      <c r="F44" s="3">
        <v>2793</v>
      </c>
    </row>
    <row r="45" spans="1:6" outlineLevel="1" x14ac:dyDescent="0.25">
      <c r="A45" s="65">
        <v>1062053</v>
      </c>
      <c r="B45" s="87">
        <v>41022</v>
      </c>
      <c r="C45" s="73" t="s">
        <v>42</v>
      </c>
      <c r="D45" s="43">
        <v>75433</v>
      </c>
      <c r="E45" s="62" t="s">
        <v>9</v>
      </c>
      <c r="F45" s="3">
        <v>6670.26</v>
      </c>
    </row>
    <row r="46" spans="1:6" ht="14.25" thickBot="1" x14ac:dyDescent="0.3">
      <c r="A46" s="260"/>
      <c r="B46" s="246"/>
      <c r="C46" s="246"/>
      <c r="D46" s="260"/>
      <c r="E46" s="260"/>
      <c r="F46" s="255">
        <f>SUM(F43:F45)</f>
        <v>32582.46</v>
      </c>
    </row>
    <row r="47" spans="1:6" ht="14.25" thickTop="1" x14ac:dyDescent="0.25">
      <c r="A47" s="260"/>
      <c r="B47" s="246"/>
      <c r="C47" s="246"/>
      <c r="D47" s="260"/>
      <c r="E47" s="260"/>
      <c r="F47" s="245"/>
    </row>
    <row r="48" spans="1:6" x14ac:dyDescent="0.25">
      <c r="A48" s="260"/>
      <c r="B48" s="246"/>
      <c r="C48" s="246"/>
      <c r="D48" s="260"/>
      <c r="E48" s="260"/>
      <c r="F48" s="245"/>
    </row>
    <row r="49" spans="1:6" x14ac:dyDescent="0.25">
      <c r="A49" s="260" t="s">
        <v>67</v>
      </c>
      <c r="B49" s="246"/>
      <c r="C49" s="246"/>
      <c r="D49" s="260"/>
      <c r="E49" s="260"/>
      <c r="F49" s="245"/>
    </row>
    <row r="50" spans="1:6" x14ac:dyDescent="0.25">
      <c r="A50" s="260"/>
      <c r="B50" s="246"/>
      <c r="C50" s="246"/>
      <c r="D50" s="260"/>
      <c r="E50" s="260"/>
      <c r="F50" s="245"/>
    </row>
    <row r="51" spans="1:6" outlineLevel="1" x14ac:dyDescent="0.25">
      <c r="A51" s="252" t="s">
        <v>284</v>
      </c>
      <c r="B51" s="253" t="s">
        <v>7</v>
      </c>
      <c r="C51" s="253" t="s">
        <v>285</v>
      </c>
      <c r="D51" s="254" t="s">
        <v>8</v>
      </c>
      <c r="E51" s="252" t="s">
        <v>287</v>
      </c>
      <c r="F51" s="131" t="s">
        <v>286</v>
      </c>
    </row>
    <row r="52" spans="1:6" outlineLevel="1" x14ac:dyDescent="0.25">
      <c r="A52" s="65">
        <v>1062112</v>
      </c>
      <c r="B52" s="52">
        <v>41024</v>
      </c>
      <c r="C52" s="32" t="s">
        <v>78</v>
      </c>
      <c r="D52" s="65">
        <v>117231</v>
      </c>
      <c r="E52" s="22" t="s">
        <v>259</v>
      </c>
      <c r="F52" s="10">
        <v>16279.32</v>
      </c>
    </row>
    <row r="53" spans="1:6" ht="14.25" outlineLevel="1" thickBot="1" x14ac:dyDescent="0.3">
      <c r="A53" s="260"/>
      <c r="B53" s="246"/>
      <c r="C53" s="246"/>
      <c r="D53" s="260"/>
      <c r="E53" s="260"/>
      <c r="F53" s="255">
        <f>SUM(F52:F52)</f>
        <v>16279.32</v>
      </c>
    </row>
    <row r="54" spans="1:6" ht="14.25" thickTop="1" x14ac:dyDescent="0.25">
      <c r="A54" s="260"/>
      <c r="B54" s="246"/>
      <c r="C54" s="246"/>
      <c r="D54" s="260"/>
      <c r="E54" s="260"/>
      <c r="F54" s="245"/>
    </row>
    <row r="55" spans="1:6" x14ac:dyDescent="0.25">
      <c r="A55" s="260"/>
      <c r="B55" s="246"/>
      <c r="C55" s="246"/>
      <c r="D55" s="260"/>
      <c r="E55" s="260"/>
      <c r="F55" s="245"/>
    </row>
    <row r="56" spans="1:6" ht="14.25" thickBot="1" x14ac:dyDescent="0.3">
      <c r="A56" s="260"/>
      <c r="B56" s="246"/>
      <c r="C56" s="246"/>
      <c r="D56" s="260"/>
      <c r="E56" s="451" t="s">
        <v>33</v>
      </c>
      <c r="F56" s="30">
        <f>F53+F46+F38+F31+F23+F16+F7</f>
        <v>173179.05000000002</v>
      </c>
    </row>
    <row r="57" spans="1:6" ht="14.25" thickTop="1" x14ac:dyDescent="0.25">
      <c r="A57" s="251"/>
      <c r="B57" s="16"/>
      <c r="C57" s="16"/>
      <c r="D57" s="251"/>
      <c r="E57" s="251"/>
      <c r="F57" s="14"/>
    </row>
    <row r="58" spans="1:6" outlineLevel="1" x14ac:dyDescent="0.25">
      <c r="A58" s="386"/>
      <c r="B58" s="387"/>
      <c r="C58" s="387"/>
      <c r="D58" s="388"/>
      <c r="E58" s="386"/>
      <c r="F58" s="435"/>
    </row>
    <row r="59" spans="1:6" outlineLevel="1" x14ac:dyDescent="0.25">
      <c r="A59" s="119"/>
      <c r="B59" s="89"/>
      <c r="C59" s="446"/>
      <c r="D59" s="405"/>
      <c r="E59" s="120"/>
      <c r="F59" s="14"/>
    </row>
    <row r="60" spans="1:6" outlineLevel="1" x14ac:dyDescent="0.25">
      <c r="A60" s="119"/>
      <c r="B60" s="89"/>
      <c r="C60" s="446"/>
      <c r="D60" s="405"/>
      <c r="E60" s="120"/>
      <c r="F60" s="14"/>
    </row>
    <row r="61" spans="1:6" outlineLevel="1" x14ac:dyDescent="0.25">
      <c r="A61" s="119"/>
      <c r="B61" s="89"/>
      <c r="C61" s="446"/>
      <c r="D61" s="405"/>
      <c r="E61" s="120"/>
      <c r="F61" s="14"/>
    </row>
    <row r="62" spans="1:6" outlineLevel="1" x14ac:dyDescent="0.25">
      <c r="A62" s="119"/>
      <c r="B62" s="89"/>
      <c r="C62" s="90"/>
      <c r="D62" s="123"/>
      <c r="E62" s="120"/>
      <c r="F62" s="14"/>
    </row>
    <row r="63" spans="1:6" x14ac:dyDescent="0.25">
      <c r="A63" s="251"/>
      <c r="B63" s="16"/>
      <c r="C63" s="16"/>
      <c r="D63" s="251"/>
      <c r="E63" s="251"/>
      <c r="F63" s="14"/>
    </row>
    <row r="64" spans="1:6" x14ac:dyDescent="0.25">
      <c r="A64" s="251"/>
      <c r="B64" s="16"/>
      <c r="C64" s="16"/>
      <c r="D64" s="251"/>
      <c r="E64" s="251"/>
      <c r="F64" s="14"/>
    </row>
    <row r="65" spans="1:6" x14ac:dyDescent="0.25">
      <c r="A65" s="251"/>
      <c r="B65" s="16"/>
      <c r="C65" s="16"/>
      <c r="D65" s="251"/>
      <c r="E65" s="251"/>
      <c r="F65" s="14"/>
    </row>
    <row r="66" spans="1:6" x14ac:dyDescent="0.25">
      <c r="A66" s="251"/>
      <c r="B66" s="16"/>
      <c r="C66" s="16"/>
      <c r="D66" s="251"/>
      <c r="E66" s="251"/>
      <c r="F66" s="14"/>
    </row>
    <row r="67" spans="1:6" x14ac:dyDescent="0.25">
      <c r="A67" s="251"/>
      <c r="B67" s="16"/>
      <c r="C67" s="16"/>
      <c r="D67" s="251"/>
      <c r="E67" s="251"/>
      <c r="F67" s="14"/>
    </row>
    <row r="68" spans="1:6" outlineLevel="1" x14ac:dyDescent="0.25">
      <c r="A68" s="386"/>
      <c r="B68" s="387"/>
      <c r="C68" s="387"/>
      <c r="D68" s="388"/>
      <c r="E68" s="386"/>
      <c r="F68" s="435"/>
    </row>
    <row r="69" spans="1:6" outlineLevel="1" x14ac:dyDescent="0.25">
      <c r="A69" s="45"/>
      <c r="B69" s="129"/>
      <c r="C69" s="53"/>
      <c r="D69" s="45"/>
      <c r="E69" s="251"/>
      <c r="F69" s="14"/>
    </row>
    <row r="70" spans="1:6" outlineLevel="1" x14ac:dyDescent="0.25">
      <c r="A70" s="45"/>
      <c r="B70" s="129"/>
      <c r="C70" s="53"/>
      <c r="D70" s="45"/>
      <c r="E70" s="473"/>
      <c r="F70" s="14"/>
    </row>
    <row r="71" spans="1:6" outlineLevel="1" x14ac:dyDescent="0.25">
      <c r="A71" s="45"/>
      <c r="B71" s="129"/>
      <c r="C71" s="53"/>
      <c r="D71" s="45"/>
      <c r="E71" s="251"/>
      <c r="F71" s="14"/>
    </row>
    <row r="72" spans="1:6" outlineLevel="1" x14ac:dyDescent="0.25">
      <c r="A72" s="45"/>
      <c r="B72" s="129"/>
      <c r="C72" s="53"/>
      <c r="D72" s="45"/>
      <c r="E72" s="251"/>
      <c r="F72" s="14"/>
    </row>
    <row r="73" spans="1:6" outlineLevel="1" x14ac:dyDescent="0.25">
      <c r="A73" s="45"/>
      <c r="B73" s="129"/>
      <c r="C73" s="53"/>
      <c r="D73" s="45"/>
      <c r="E73" s="473"/>
      <c r="F73" s="14"/>
    </row>
    <row r="74" spans="1:6" outlineLevel="1" x14ac:dyDescent="0.25">
      <c r="A74" s="45"/>
      <c r="B74" s="129"/>
      <c r="C74" s="53"/>
      <c r="D74" s="45"/>
      <c r="E74" s="473"/>
      <c r="F74" s="14"/>
    </row>
    <row r="75" spans="1:6" x14ac:dyDescent="0.25">
      <c r="A75" s="251"/>
      <c r="B75" s="16"/>
      <c r="C75" s="16"/>
      <c r="D75" s="251"/>
      <c r="E75" s="251"/>
      <c r="F75" s="14"/>
    </row>
    <row r="76" spans="1:6" x14ac:dyDescent="0.25">
      <c r="A76" s="251"/>
      <c r="B76" s="16"/>
      <c r="C76" s="16"/>
      <c r="D76" s="251"/>
      <c r="E76" s="251"/>
      <c r="F76" s="14"/>
    </row>
    <row r="77" spans="1:6" x14ac:dyDescent="0.25">
      <c r="A77" s="251"/>
      <c r="B77" s="16"/>
      <c r="C77" s="16"/>
      <c r="D77" s="251"/>
      <c r="E77" s="251"/>
      <c r="F77" s="14"/>
    </row>
    <row r="78" spans="1:6" x14ac:dyDescent="0.25">
      <c r="A78" s="251"/>
      <c r="B78" s="16"/>
      <c r="C78" s="16"/>
      <c r="D78" s="251"/>
      <c r="E78" s="251"/>
      <c r="F78" s="14"/>
    </row>
    <row r="79" spans="1:6" outlineLevel="1" x14ac:dyDescent="0.25">
      <c r="A79" s="386"/>
      <c r="B79" s="387"/>
      <c r="C79" s="387"/>
      <c r="D79" s="388"/>
      <c r="E79" s="386"/>
      <c r="F79" s="435"/>
    </row>
    <row r="80" spans="1:6" outlineLevel="1" x14ac:dyDescent="0.25">
      <c r="A80" s="119"/>
      <c r="B80" s="89"/>
      <c r="C80" s="90"/>
      <c r="D80" s="123"/>
      <c r="E80" s="124"/>
      <c r="F80" s="14"/>
    </row>
    <row r="81" spans="1:6" outlineLevel="1" x14ac:dyDescent="0.25">
      <c r="A81" s="119"/>
      <c r="B81" s="89"/>
      <c r="C81" s="90"/>
      <c r="D81" s="123"/>
      <c r="E81" s="124"/>
      <c r="F81" s="14"/>
    </row>
    <row r="82" spans="1:6" outlineLevel="1" x14ac:dyDescent="0.25">
      <c r="A82" s="119"/>
      <c r="B82" s="89"/>
      <c r="C82" s="90"/>
      <c r="D82" s="123"/>
      <c r="E82" s="454"/>
      <c r="F82" s="14"/>
    </row>
    <row r="83" spans="1:6" outlineLevel="1" x14ac:dyDescent="0.25">
      <c r="A83" s="119"/>
      <c r="B83" s="89"/>
      <c r="C83" s="90"/>
      <c r="D83" s="84"/>
      <c r="E83" s="454"/>
      <c r="F83" s="14"/>
    </row>
    <row r="84" spans="1:6" outlineLevel="1" x14ac:dyDescent="0.25">
      <c r="A84" s="119"/>
      <c r="B84" s="89"/>
      <c r="C84" s="90"/>
      <c r="D84" s="84"/>
      <c r="E84" s="124"/>
      <c r="F84" s="14"/>
    </row>
    <row r="85" spans="1:6" x14ac:dyDescent="0.25">
      <c r="A85" s="251"/>
      <c r="B85" s="16"/>
      <c r="C85" s="16"/>
      <c r="D85" s="251"/>
      <c r="E85" s="251"/>
      <c r="F85" s="14"/>
    </row>
    <row r="86" spans="1:6" x14ac:dyDescent="0.25">
      <c r="A86" s="251"/>
      <c r="B86" s="16"/>
      <c r="C86" s="16"/>
      <c r="D86" s="251"/>
      <c r="E86" s="251"/>
      <c r="F86" s="14"/>
    </row>
    <row r="87" spans="1:6" x14ac:dyDescent="0.25">
      <c r="A87" s="251"/>
      <c r="B87" s="16"/>
      <c r="C87" s="16"/>
      <c r="D87" s="251"/>
      <c r="E87" s="256"/>
      <c r="F87" s="14"/>
    </row>
  </sheetData>
  <mergeCells count="1">
    <mergeCell ref="A2:F2"/>
  </mergeCells>
  <pageMargins left="0.7" right="0.7" top="0.75" bottom="0.75" header="0.3" footer="0.3"/>
  <pageSetup paperSize="9" scale="8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40"/>
  <sheetViews>
    <sheetView view="pageBreakPreview" zoomScale="60" workbookViewId="0">
      <selection activeCell="R44" activeCellId="1" sqref="A2:H2 R44"/>
    </sheetView>
  </sheetViews>
  <sheetFormatPr defaultRowHeight="13.5" outlineLevelRow="1" x14ac:dyDescent="0.25"/>
  <cols>
    <col min="1" max="1" width="10.140625" style="1" bestFit="1" customWidth="1"/>
    <col min="2" max="2" width="17.28515625" style="18" customWidth="1"/>
    <col min="3" max="3" width="24.7109375" style="18" bestFit="1" customWidth="1"/>
    <col min="4" max="4" width="14.7109375" style="1" hidden="1" customWidth="1"/>
    <col min="5" max="5" width="30.7109375" style="1" customWidth="1"/>
    <col min="6" max="6" width="18.28515625" style="11" customWidth="1"/>
    <col min="7" max="16384" width="9.140625" style="1"/>
  </cols>
  <sheetData>
    <row r="1" spans="1:6" ht="20.25" x14ac:dyDescent="0.3">
      <c r="F1" s="340" t="s">
        <v>377</v>
      </c>
    </row>
    <row r="2" spans="1:6" x14ac:dyDescent="0.25">
      <c r="A2" s="1327" t="s">
        <v>294</v>
      </c>
      <c r="B2" s="1327"/>
      <c r="C2" s="1327"/>
      <c r="D2" s="1327"/>
      <c r="E2" s="1327"/>
      <c r="F2" s="1327"/>
    </row>
    <row r="3" spans="1:6" x14ac:dyDescent="0.25">
      <c r="A3" s="260" t="s">
        <v>6</v>
      </c>
      <c r="B3" s="246"/>
      <c r="C3" s="246"/>
      <c r="D3" s="260"/>
      <c r="E3" s="260"/>
      <c r="F3" s="245"/>
    </row>
    <row r="4" spans="1:6" x14ac:dyDescent="0.25">
      <c r="A4" s="260"/>
      <c r="B4" s="246"/>
      <c r="C4" s="246"/>
      <c r="D4" s="260"/>
      <c r="E4" s="260"/>
      <c r="F4" s="245"/>
    </row>
    <row r="5" spans="1:6" ht="17.100000000000001" customHeight="1" outlineLevel="1" x14ac:dyDescent="0.25">
      <c r="A5" s="252" t="s">
        <v>284</v>
      </c>
      <c r="B5" s="253" t="s">
        <v>7</v>
      </c>
      <c r="C5" s="253" t="s">
        <v>285</v>
      </c>
      <c r="D5" s="254" t="s">
        <v>8</v>
      </c>
      <c r="E5" s="252" t="s">
        <v>287</v>
      </c>
      <c r="F5" s="131" t="s">
        <v>286</v>
      </c>
    </row>
    <row r="6" spans="1:6" ht="17.100000000000001" customHeight="1" outlineLevel="1" x14ac:dyDescent="0.25">
      <c r="A6" s="65">
        <v>1062217</v>
      </c>
      <c r="B6" s="87">
        <v>40991</v>
      </c>
      <c r="C6" s="71" t="s">
        <v>230</v>
      </c>
      <c r="D6" s="35">
        <v>84835</v>
      </c>
      <c r="E6" s="62" t="s">
        <v>9</v>
      </c>
      <c r="F6" s="3">
        <v>29675</v>
      </c>
    </row>
    <row r="7" spans="1:6" ht="17.100000000000001" customHeight="1" outlineLevel="1" x14ac:dyDescent="0.25">
      <c r="A7" s="119"/>
      <c r="B7" s="128"/>
      <c r="C7" s="90"/>
      <c r="D7" s="84"/>
      <c r="E7" s="120"/>
      <c r="F7" s="14"/>
    </row>
    <row r="8" spans="1:6" ht="14.25" thickBot="1" x14ac:dyDescent="0.3">
      <c r="A8" s="260"/>
      <c r="B8" s="246"/>
      <c r="C8" s="246"/>
      <c r="D8" s="260"/>
      <c r="E8" s="118" t="s">
        <v>0</v>
      </c>
      <c r="F8" s="255">
        <f>SUM(F6:F6)</f>
        <v>29675</v>
      </c>
    </row>
    <row r="9" spans="1:6" ht="14.25" thickTop="1" x14ac:dyDescent="0.25">
      <c r="A9" s="260"/>
      <c r="B9" s="246"/>
      <c r="C9" s="246"/>
      <c r="D9" s="260"/>
      <c r="E9" s="260"/>
      <c r="F9" s="245"/>
    </row>
    <row r="10" spans="1:6" x14ac:dyDescent="0.25">
      <c r="A10" s="260" t="s">
        <v>18</v>
      </c>
      <c r="B10" s="246"/>
      <c r="C10" s="246"/>
      <c r="D10" s="260"/>
      <c r="E10" s="260"/>
      <c r="F10" s="245"/>
    </row>
    <row r="11" spans="1:6" x14ac:dyDescent="0.25">
      <c r="A11" s="260"/>
      <c r="B11" s="246"/>
      <c r="C11" s="246"/>
      <c r="D11" s="260"/>
      <c r="E11" s="260"/>
      <c r="F11" s="245"/>
    </row>
    <row r="12" spans="1:6" x14ac:dyDescent="0.25">
      <c r="A12" s="252" t="s">
        <v>284</v>
      </c>
      <c r="B12" s="253" t="s">
        <v>7</v>
      </c>
      <c r="C12" s="253" t="s">
        <v>285</v>
      </c>
      <c r="D12" s="254" t="s">
        <v>8</v>
      </c>
      <c r="E12" s="252" t="s">
        <v>287</v>
      </c>
      <c r="F12" s="131" t="s">
        <v>286</v>
      </c>
    </row>
    <row r="13" spans="1:6" outlineLevel="1" x14ac:dyDescent="0.25">
      <c r="A13" s="65">
        <v>1062373</v>
      </c>
      <c r="B13" s="87">
        <v>41039</v>
      </c>
      <c r="C13" s="70" t="s">
        <v>20</v>
      </c>
      <c r="D13" s="35">
        <v>77585</v>
      </c>
      <c r="E13" s="96" t="s">
        <v>58</v>
      </c>
      <c r="F13" s="3">
        <v>6925</v>
      </c>
    </row>
    <row r="14" spans="1:6" ht="27" outlineLevel="1" x14ac:dyDescent="0.25">
      <c r="A14" s="65">
        <v>1062409</v>
      </c>
      <c r="B14" s="113">
        <v>41043</v>
      </c>
      <c r="C14" s="213" t="s">
        <v>46</v>
      </c>
      <c r="D14" s="215">
        <v>114188</v>
      </c>
      <c r="E14" s="97" t="s">
        <v>225</v>
      </c>
      <c r="F14" s="10">
        <v>25992</v>
      </c>
    </row>
    <row r="15" spans="1:6" outlineLevel="1" x14ac:dyDescent="0.25">
      <c r="A15" s="119"/>
      <c r="B15" s="89"/>
      <c r="C15" s="90"/>
      <c r="D15" s="84"/>
      <c r="E15" s="122"/>
      <c r="F15" s="14"/>
    </row>
    <row r="16" spans="1:6" ht="14.25" outlineLevel="1" thickBot="1" x14ac:dyDescent="0.3">
      <c r="A16" s="260"/>
      <c r="B16" s="246"/>
      <c r="C16" s="246"/>
      <c r="D16" s="260"/>
      <c r="E16" s="256" t="s">
        <v>0</v>
      </c>
      <c r="F16" s="13">
        <f>SUM(F13:F14)</f>
        <v>32917</v>
      </c>
    </row>
    <row r="17" spans="1:6" ht="14.25" outlineLevel="1" thickTop="1" x14ac:dyDescent="0.25">
      <c r="A17" s="260"/>
      <c r="B17" s="246"/>
      <c r="C17" s="246"/>
      <c r="D17" s="260"/>
      <c r="E17" s="260"/>
      <c r="F17" s="245"/>
    </row>
    <row r="18" spans="1:6" outlineLevel="1" x14ac:dyDescent="0.25">
      <c r="A18" s="260" t="s">
        <v>26</v>
      </c>
      <c r="B18" s="246"/>
      <c r="C18" s="246"/>
      <c r="D18" s="260"/>
      <c r="E18" s="260"/>
      <c r="F18" s="245"/>
    </row>
    <row r="19" spans="1:6" outlineLevel="1" x14ac:dyDescent="0.25">
      <c r="A19" s="260"/>
      <c r="B19" s="246"/>
      <c r="C19" s="246"/>
      <c r="D19" s="260"/>
      <c r="E19" s="260"/>
      <c r="F19" s="245"/>
    </row>
    <row r="20" spans="1:6" outlineLevel="1" x14ac:dyDescent="0.25">
      <c r="A20" s="252" t="s">
        <v>284</v>
      </c>
      <c r="B20" s="253" t="s">
        <v>7</v>
      </c>
      <c r="C20" s="253" t="s">
        <v>285</v>
      </c>
      <c r="D20" s="254" t="s">
        <v>8</v>
      </c>
      <c r="E20" s="252" t="s">
        <v>287</v>
      </c>
      <c r="F20" s="131" t="s">
        <v>286</v>
      </c>
    </row>
    <row r="21" spans="1:6" x14ac:dyDescent="0.25">
      <c r="A21" s="65">
        <v>1062430</v>
      </c>
      <c r="B21" s="87">
        <v>41043</v>
      </c>
      <c r="C21" s="88" t="s">
        <v>260</v>
      </c>
      <c r="D21" s="35">
        <v>114189</v>
      </c>
      <c r="E21" s="96" t="s">
        <v>13</v>
      </c>
      <c r="F21" s="3">
        <v>2460</v>
      </c>
    </row>
    <row r="22" spans="1:6" x14ac:dyDescent="0.25">
      <c r="A22" s="119"/>
      <c r="B22" s="89"/>
      <c r="C22" s="90"/>
      <c r="D22" s="123"/>
      <c r="E22" s="122"/>
      <c r="F22" s="14"/>
    </row>
    <row r="23" spans="1:6" ht="14.25" thickBot="1" x14ac:dyDescent="0.3">
      <c r="A23" s="260"/>
      <c r="B23" s="246"/>
      <c r="C23" s="246"/>
      <c r="D23" s="260"/>
      <c r="E23" s="256" t="s">
        <v>0</v>
      </c>
      <c r="F23" s="13">
        <f>SUM(F21:F21)</f>
        <v>2460</v>
      </c>
    </row>
    <row r="24" spans="1:6" ht="14.25" thickTop="1" x14ac:dyDescent="0.25">
      <c r="A24" s="260"/>
      <c r="B24" s="246"/>
      <c r="C24" s="246"/>
      <c r="D24" s="260"/>
      <c r="E24" s="260"/>
      <c r="F24" s="245"/>
    </row>
    <row r="25" spans="1:6" outlineLevel="1" x14ac:dyDescent="0.25">
      <c r="A25" s="260" t="s">
        <v>69</v>
      </c>
      <c r="B25" s="246"/>
      <c r="C25" s="246"/>
      <c r="D25" s="260"/>
      <c r="E25" s="260"/>
      <c r="F25" s="245"/>
    </row>
    <row r="26" spans="1:6" outlineLevel="1" x14ac:dyDescent="0.25">
      <c r="A26" s="260"/>
      <c r="B26" s="246"/>
      <c r="C26" s="246"/>
      <c r="D26" s="260"/>
      <c r="E26" s="260"/>
      <c r="F26" s="245"/>
    </row>
    <row r="27" spans="1:6" outlineLevel="1" x14ac:dyDescent="0.25">
      <c r="A27" s="252" t="s">
        <v>284</v>
      </c>
      <c r="B27" s="253" t="s">
        <v>7</v>
      </c>
      <c r="C27" s="253" t="s">
        <v>285</v>
      </c>
      <c r="D27" s="254" t="s">
        <v>8</v>
      </c>
      <c r="E27" s="252" t="s">
        <v>287</v>
      </c>
      <c r="F27" s="131" t="s">
        <v>286</v>
      </c>
    </row>
    <row r="28" spans="1:6" outlineLevel="1" x14ac:dyDescent="0.25">
      <c r="A28" s="65">
        <v>1062278</v>
      </c>
      <c r="B28" s="471">
        <v>41057</v>
      </c>
      <c r="C28" s="213" t="s">
        <v>261</v>
      </c>
      <c r="D28" s="215">
        <v>80218</v>
      </c>
      <c r="E28" s="97" t="s">
        <v>9</v>
      </c>
      <c r="F28" s="10">
        <v>2395.8000000000002</v>
      </c>
    </row>
    <row r="29" spans="1:6" ht="40.5" outlineLevel="1" x14ac:dyDescent="0.25">
      <c r="A29" s="65">
        <v>1062706</v>
      </c>
      <c r="B29" s="471">
        <v>41060</v>
      </c>
      <c r="C29" s="475" t="s">
        <v>315</v>
      </c>
      <c r="D29" s="214" t="s">
        <v>316</v>
      </c>
      <c r="E29" s="97" t="s">
        <v>9</v>
      </c>
      <c r="F29" s="10">
        <v>5473.14</v>
      </c>
    </row>
    <row r="30" spans="1:6" outlineLevel="1" x14ac:dyDescent="0.25">
      <c r="A30" s="119"/>
      <c r="B30" s="128"/>
      <c r="C30" s="90"/>
      <c r="D30" s="123"/>
      <c r="E30" s="124"/>
      <c r="F30" s="14"/>
    </row>
    <row r="31" spans="1:6" ht="14.25" outlineLevel="1" thickBot="1" x14ac:dyDescent="0.3">
      <c r="A31" s="260"/>
      <c r="B31" s="246"/>
      <c r="C31" s="246"/>
      <c r="D31" s="260"/>
      <c r="E31" s="125" t="s">
        <v>0</v>
      </c>
      <c r="F31" s="13">
        <f>SUM(F28:F29)</f>
        <v>7868.9400000000005</v>
      </c>
    </row>
    <row r="32" spans="1:6" ht="14.25" outlineLevel="1" thickTop="1" x14ac:dyDescent="0.25">
      <c r="A32" s="260"/>
      <c r="B32" s="246"/>
      <c r="C32" s="246"/>
      <c r="D32" s="260"/>
      <c r="E32" s="260"/>
      <c r="F32" s="245"/>
    </row>
    <row r="33" spans="1:6" outlineLevel="1" x14ac:dyDescent="0.25">
      <c r="A33" s="260" t="s">
        <v>72</v>
      </c>
      <c r="B33" s="246"/>
      <c r="C33" s="246"/>
      <c r="D33" s="260"/>
      <c r="E33" s="260"/>
      <c r="F33" s="245"/>
    </row>
    <row r="34" spans="1:6" x14ac:dyDescent="0.25">
      <c r="A34" s="260"/>
      <c r="B34" s="246"/>
      <c r="C34" s="246"/>
      <c r="D34" s="260"/>
      <c r="E34" s="260"/>
      <c r="F34" s="245"/>
    </row>
    <row r="35" spans="1:6" x14ac:dyDescent="0.25">
      <c r="A35" s="252" t="s">
        <v>284</v>
      </c>
      <c r="B35" s="253" t="s">
        <v>7</v>
      </c>
      <c r="C35" s="253" t="s">
        <v>285</v>
      </c>
      <c r="D35" s="254" t="s">
        <v>8</v>
      </c>
      <c r="E35" s="252" t="s">
        <v>287</v>
      </c>
      <c r="F35" s="131" t="s">
        <v>286</v>
      </c>
    </row>
    <row r="36" spans="1:6" x14ac:dyDescent="0.25">
      <c r="A36" s="65">
        <v>1062756</v>
      </c>
      <c r="B36" s="113">
        <v>41059</v>
      </c>
      <c r="C36" s="98" t="s">
        <v>262</v>
      </c>
      <c r="D36" s="111">
        <v>119158</v>
      </c>
      <c r="E36" s="112" t="s">
        <v>13</v>
      </c>
      <c r="F36" s="10">
        <v>21200</v>
      </c>
    </row>
    <row r="37" spans="1:6" x14ac:dyDescent="0.25">
      <c r="A37" s="65">
        <v>1062757</v>
      </c>
      <c r="B37" s="113">
        <v>41059</v>
      </c>
      <c r="C37" s="98" t="s">
        <v>262</v>
      </c>
      <c r="D37" s="111">
        <v>119159</v>
      </c>
      <c r="E37" s="112" t="s">
        <v>58</v>
      </c>
      <c r="F37" s="10">
        <v>28200</v>
      </c>
    </row>
    <row r="38" spans="1:6" x14ac:dyDescent="0.25">
      <c r="A38" s="267">
        <v>1062780</v>
      </c>
      <c r="B38" s="87">
        <v>41061</v>
      </c>
      <c r="C38" s="73" t="s">
        <v>254</v>
      </c>
      <c r="D38" s="106" t="s">
        <v>263</v>
      </c>
      <c r="E38" s="104" t="s">
        <v>9</v>
      </c>
      <c r="F38" s="3">
        <v>28377</v>
      </c>
    </row>
    <row r="39" spans="1:6" outlineLevel="1" x14ac:dyDescent="0.25">
      <c r="A39" s="119"/>
      <c r="B39" s="89"/>
      <c r="C39" s="90"/>
      <c r="D39" s="126"/>
      <c r="E39" s="127"/>
      <c r="F39" s="14"/>
    </row>
    <row r="40" spans="1:6" ht="14.25" outlineLevel="1" thickBot="1" x14ac:dyDescent="0.3">
      <c r="A40" s="260"/>
      <c r="B40" s="246"/>
      <c r="C40" s="246"/>
      <c r="D40" s="260"/>
      <c r="E40" s="118" t="s">
        <v>68</v>
      </c>
      <c r="F40" s="13">
        <f>SUM(F36:F38)</f>
        <v>77777</v>
      </c>
    </row>
    <row r="41" spans="1:6" ht="14.25" outlineLevel="1" thickTop="1" x14ac:dyDescent="0.25">
      <c r="A41" s="260"/>
      <c r="B41" s="246"/>
      <c r="C41" s="246"/>
      <c r="D41" s="260"/>
      <c r="E41" s="260"/>
      <c r="F41" s="245"/>
    </row>
    <row r="42" spans="1:6" outlineLevel="1" x14ac:dyDescent="0.25">
      <c r="A42" s="260"/>
      <c r="B42" s="246"/>
      <c r="C42" s="246"/>
      <c r="D42" s="260"/>
      <c r="E42" s="260"/>
      <c r="F42" s="245"/>
    </row>
    <row r="43" spans="1:6" outlineLevel="1" x14ac:dyDescent="0.25">
      <c r="A43" s="260" t="s">
        <v>136</v>
      </c>
      <c r="B43" s="246"/>
      <c r="C43" s="246"/>
      <c r="D43" s="260"/>
      <c r="E43" s="260"/>
      <c r="F43" s="245"/>
    </row>
    <row r="44" spans="1:6" outlineLevel="1" x14ac:dyDescent="0.25">
      <c r="A44" s="260"/>
      <c r="B44" s="246"/>
      <c r="C44" s="246"/>
      <c r="D44" s="260"/>
      <c r="E44" s="260"/>
      <c r="F44" s="245"/>
    </row>
    <row r="45" spans="1:6" x14ac:dyDescent="0.25">
      <c r="A45" s="252" t="s">
        <v>284</v>
      </c>
      <c r="B45" s="253" t="s">
        <v>7</v>
      </c>
      <c r="C45" s="253" t="s">
        <v>285</v>
      </c>
      <c r="D45" s="254" t="s">
        <v>8</v>
      </c>
      <c r="E45" s="252" t="s">
        <v>287</v>
      </c>
      <c r="F45" s="131" t="s">
        <v>286</v>
      </c>
    </row>
    <row r="46" spans="1:6" x14ac:dyDescent="0.25">
      <c r="A46" s="65">
        <v>1062810</v>
      </c>
      <c r="B46" s="87">
        <v>41059</v>
      </c>
      <c r="C46" s="73" t="s">
        <v>264</v>
      </c>
      <c r="D46" s="43">
        <v>112317</v>
      </c>
      <c r="E46" s="62" t="s">
        <v>9</v>
      </c>
      <c r="F46" s="3">
        <v>12000</v>
      </c>
    </row>
    <row r="47" spans="1:6" x14ac:dyDescent="0.25">
      <c r="A47" s="65">
        <v>1062820</v>
      </c>
      <c r="B47" s="87">
        <v>41058</v>
      </c>
      <c r="C47" s="76" t="s">
        <v>78</v>
      </c>
      <c r="D47" s="38">
        <v>117233</v>
      </c>
      <c r="E47" s="62" t="s">
        <v>9</v>
      </c>
      <c r="F47" s="3">
        <v>16279.32</v>
      </c>
    </row>
    <row r="48" spans="1:6" x14ac:dyDescent="0.25">
      <c r="A48" s="65">
        <v>1062826</v>
      </c>
      <c r="B48" s="87">
        <v>41059</v>
      </c>
      <c r="C48" s="73" t="s">
        <v>265</v>
      </c>
      <c r="D48" s="38">
        <v>112687</v>
      </c>
      <c r="E48" s="62" t="s">
        <v>9</v>
      </c>
      <c r="F48" s="3">
        <v>7060.27</v>
      </c>
    </row>
    <row r="49" spans="1:6" x14ac:dyDescent="0.25">
      <c r="A49" s="65">
        <v>1062836</v>
      </c>
      <c r="B49" s="87">
        <v>41037</v>
      </c>
      <c r="C49" s="73" t="s">
        <v>266</v>
      </c>
      <c r="D49" s="106" t="s">
        <v>267</v>
      </c>
      <c r="E49" s="112" t="s">
        <v>13</v>
      </c>
      <c r="F49" s="3">
        <v>8949</v>
      </c>
    </row>
    <row r="50" spans="1:6" outlineLevel="1" x14ac:dyDescent="0.25">
      <c r="A50" s="260"/>
      <c r="B50" s="246"/>
      <c r="C50" s="246"/>
      <c r="D50" s="260"/>
      <c r="E50" s="260"/>
      <c r="F50" s="245"/>
    </row>
    <row r="51" spans="1:6" ht="14.25" outlineLevel="1" thickBot="1" x14ac:dyDescent="0.3">
      <c r="A51" s="260"/>
      <c r="B51" s="246"/>
      <c r="C51" s="246"/>
      <c r="D51" s="260"/>
      <c r="E51" s="118" t="s">
        <v>0</v>
      </c>
      <c r="F51" s="13">
        <f>SUM(F46:F50)</f>
        <v>44288.59</v>
      </c>
    </row>
    <row r="52" spans="1:6" ht="14.25" outlineLevel="1" thickTop="1" x14ac:dyDescent="0.25">
      <c r="A52" s="260"/>
      <c r="B52" s="246"/>
      <c r="C52" s="246"/>
      <c r="D52" s="260"/>
      <c r="E52" s="260"/>
      <c r="F52" s="245"/>
    </row>
    <row r="53" spans="1:6" outlineLevel="1" x14ac:dyDescent="0.25">
      <c r="A53" s="260" t="s">
        <v>231</v>
      </c>
      <c r="B53" s="246"/>
      <c r="C53" s="246"/>
      <c r="D53" s="260"/>
      <c r="E53" s="260"/>
      <c r="F53" s="245"/>
    </row>
    <row r="54" spans="1:6" outlineLevel="1" x14ac:dyDescent="0.25">
      <c r="A54" s="260"/>
      <c r="B54" s="246"/>
      <c r="C54" s="246"/>
      <c r="D54" s="260"/>
      <c r="E54" s="260"/>
      <c r="F54" s="245"/>
    </row>
    <row r="55" spans="1:6" outlineLevel="1" x14ac:dyDescent="0.25">
      <c r="A55" s="252" t="s">
        <v>284</v>
      </c>
      <c r="B55" s="253" t="s">
        <v>7</v>
      </c>
      <c r="C55" s="253" t="s">
        <v>285</v>
      </c>
      <c r="D55" s="254" t="s">
        <v>8</v>
      </c>
      <c r="E55" s="252" t="s">
        <v>287</v>
      </c>
      <c r="F55" s="131" t="s">
        <v>286</v>
      </c>
    </row>
    <row r="56" spans="1:6" outlineLevel="1" x14ac:dyDescent="0.25">
      <c r="A56" s="33">
        <v>1062854</v>
      </c>
      <c r="B56" s="66">
        <v>41032</v>
      </c>
      <c r="C56" s="357" t="s">
        <v>229</v>
      </c>
      <c r="D56" s="37">
        <v>57247</v>
      </c>
      <c r="E56" s="64" t="s">
        <v>268</v>
      </c>
      <c r="F56" s="3">
        <v>20668.2</v>
      </c>
    </row>
    <row r="57" spans="1:6" ht="27" outlineLevel="1" x14ac:dyDescent="0.25">
      <c r="A57" s="33">
        <v>1062886</v>
      </c>
      <c r="B57" s="66">
        <v>41037</v>
      </c>
      <c r="C57" s="357" t="s">
        <v>269</v>
      </c>
      <c r="D57" s="37">
        <v>107783</v>
      </c>
      <c r="E57" s="64" t="s">
        <v>268</v>
      </c>
      <c r="F57" s="3">
        <v>6662.11</v>
      </c>
    </row>
    <row r="58" spans="1:6" outlineLevel="1" x14ac:dyDescent="0.25">
      <c r="A58" s="33">
        <v>1062999</v>
      </c>
      <c r="B58" s="66">
        <v>41059</v>
      </c>
      <c r="C58" s="357" t="s">
        <v>270</v>
      </c>
      <c r="D58" s="37">
        <v>80227</v>
      </c>
      <c r="E58" s="64" t="s">
        <v>13</v>
      </c>
      <c r="F58" s="3">
        <v>16294.52</v>
      </c>
    </row>
    <row r="59" spans="1:6" outlineLevel="1" x14ac:dyDescent="0.25">
      <c r="A59" s="260"/>
      <c r="B59" s="246"/>
      <c r="C59" s="246"/>
      <c r="D59" s="260"/>
      <c r="E59" s="260"/>
      <c r="F59" s="245"/>
    </row>
    <row r="60" spans="1:6" ht="14.25" outlineLevel="1" thickBot="1" x14ac:dyDescent="0.3">
      <c r="A60" s="260"/>
      <c r="B60" s="246"/>
      <c r="C60" s="246"/>
      <c r="D60" s="260"/>
      <c r="E60" s="260" t="s">
        <v>68</v>
      </c>
      <c r="F60" s="13">
        <f>SUM(F56:F59)</f>
        <v>43624.83</v>
      </c>
    </row>
    <row r="61" spans="1:6" ht="14.25" outlineLevel="1" thickTop="1" x14ac:dyDescent="0.25">
      <c r="A61" s="260"/>
      <c r="B61" s="246"/>
      <c r="C61" s="246"/>
      <c r="D61" s="260"/>
      <c r="E61" s="260"/>
      <c r="F61" s="245"/>
    </row>
    <row r="62" spans="1:6" ht="14.25" thickBot="1" x14ac:dyDescent="0.3">
      <c r="A62" s="260"/>
      <c r="B62" s="246"/>
      <c r="C62" s="246"/>
      <c r="D62" s="260"/>
      <c r="E62" s="29" t="s">
        <v>33</v>
      </c>
      <c r="F62" s="30">
        <f>++F60+F51+F40+F31+F23+F16+F8</f>
        <v>238611.36</v>
      </c>
    </row>
    <row r="63" spans="1:6" ht="14.25" thickTop="1" x14ac:dyDescent="0.25">
      <c r="A63" s="251"/>
      <c r="B63" s="16"/>
      <c r="C63" s="16"/>
      <c r="D63" s="251"/>
      <c r="E63" s="256"/>
      <c r="F63" s="14"/>
    </row>
    <row r="64" spans="1:6" x14ac:dyDescent="0.25">
      <c r="A64" s="251"/>
      <c r="B64" s="16"/>
      <c r="C64" s="16"/>
      <c r="D64" s="251"/>
      <c r="E64" s="251"/>
      <c r="F64" s="14"/>
    </row>
    <row r="65" spans="1:6" x14ac:dyDescent="0.25">
      <c r="A65" s="251"/>
      <c r="B65" s="16"/>
      <c r="C65" s="16"/>
      <c r="D65" s="251"/>
      <c r="E65" s="251"/>
      <c r="F65" s="14"/>
    </row>
    <row r="66" spans="1:6" x14ac:dyDescent="0.25">
      <c r="A66" s="251"/>
      <c r="B66" s="16"/>
      <c r="C66" s="16"/>
      <c r="D66" s="251"/>
      <c r="E66" s="251"/>
      <c r="F66" s="14"/>
    </row>
    <row r="67" spans="1:6" outlineLevel="1" x14ac:dyDescent="0.25">
      <c r="A67" s="386"/>
      <c r="B67" s="387"/>
      <c r="C67" s="387"/>
      <c r="D67" s="388"/>
      <c r="E67" s="386"/>
      <c r="F67" s="435"/>
    </row>
    <row r="68" spans="1:6" outlineLevel="1" x14ac:dyDescent="0.25">
      <c r="A68" s="119"/>
      <c r="B68" s="89"/>
      <c r="C68" s="446"/>
      <c r="D68" s="405"/>
      <c r="E68" s="124"/>
      <c r="F68" s="14"/>
    </row>
    <row r="69" spans="1:6" x14ac:dyDescent="0.25">
      <c r="A69" s="119"/>
      <c r="B69" s="89"/>
      <c r="C69" s="90"/>
      <c r="D69" s="84"/>
      <c r="E69" s="124"/>
      <c r="F69" s="14"/>
    </row>
    <row r="70" spans="1:6" x14ac:dyDescent="0.25">
      <c r="A70" s="251"/>
      <c r="B70" s="16"/>
      <c r="C70" s="16"/>
      <c r="D70" s="251"/>
      <c r="E70" s="256"/>
      <c r="F70" s="14"/>
    </row>
    <row r="71" spans="1:6" x14ac:dyDescent="0.25">
      <c r="A71" s="251"/>
      <c r="B71" s="16"/>
      <c r="C71" s="16"/>
      <c r="D71" s="251"/>
      <c r="E71" s="251"/>
      <c r="F71" s="14"/>
    </row>
    <row r="72" spans="1:6" x14ac:dyDescent="0.25">
      <c r="A72" s="251"/>
      <c r="B72" s="16"/>
      <c r="C72" s="16"/>
      <c r="D72" s="251"/>
      <c r="E72" s="251"/>
      <c r="F72" s="14"/>
    </row>
    <row r="73" spans="1:6" outlineLevel="1" x14ac:dyDescent="0.25">
      <c r="A73" s="386"/>
      <c r="B73" s="387"/>
      <c r="C73" s="387"/>
      <c r="D73" s="388"/>
      <c r="E73" s="386"/>
      <c r="F73" s="435"/>
    </row>
    <row r="74" spans="1:6" outlineLevel="1" x14ac:dyDescent="0.25">
      <c r="A74" s="45"/>
      <c r="B74" s="129"/>
      <c r="C74" s="53"/>
      <c r="D74" s="405"/>
      <c r="E74" s="473"/>
      <c r="F74" s="14"/>
    </row>
    <row r="75" spans="1:6" outlineLevel="1" x14ac:dyDescent="0.25">
      <c r="A75" s="45"/>
      <c r="B75" s="129"/>
      <c r="C75" s="53"/>
      <c r="D75" s="45"/>
      <c r="E75" s="473"/>
      <c r="F75" s="14"/>
    </row>
    <row r="76" spans="1:6" x14ac:dyDescent="0.25">
      <c r="A76" s="45"/>
      <c r="B76" s="129"/>
      <c r="C76" s="53"/>
      <c r="D76" s="45"/>
      <c r="E76" s="473"/>
      <c r="F76" s="14"/>
    </row>
    <row r="77" spans="1:6" x14ac:dyDescent="0.25">
      <c r="A77" s="251"/>
      <c r="B77" s="16"/>
      <c r="C77" s="16"/>
      <c r="D77" s="251"/>
      <c r="E77" s="121"/>
      <c r="F77" s="14"/>
    </row>
    <row r="78" spans="1:6" x14ac:dyDescent="0.25">
      <c r="A78" s="251"/>
      <c r="B78" s="16"/>
      <c r="C78" s="16"/>
      <c r="D78" s="251"/>
      <c r="E78" s="251"/>
      <c r="F78" s="14"/>
    </row>
    <row r="79" spans="1:6" x14ac:dyDescent="0.25">
      <c r="A79" s="251"/>
      <c r="B79" s="16"/>
      <c r="C79" s="16"/>
      <c r="D79" s="251"/>
      <c r="E79" s="251"/>
      <c r="F79" s="14"/>
    </row>
    <row r="80" spans="1:6" x14ac:dyDescent="0.25">
      <c r="A80" s="251"/>
      <c r="B80" s="16"/>
      <c r="C80" s="16"/>
      <c r="D80" s="251"/>
      <c r="E80" s="251"/>
      <c r="F80" s="14"/>
    </row>
    <row r="81" spans="1:6" outlineLevel="1" x14ac:dyDescent="0.25">
      <c r="A81" s="386"/>
      <c r="B81" s="387"/>
      <c r="C81" s="387"/>
      <c r="D81" s="388"/>
      <c r="E81" s="386"/>
      <c r="F81" s="435"/>
    </row>
    <row r="82" spans="1:6" outlineLevel="1" x14ac:dyDescent="0.25">
      <c r="A82" s="119"/>
      <c r="B82" s="128"/>
      <c r="C82" s="447"/>
      <c r="D82" s="405"/>
      <c r="E82" s="124"/>
      <c r="F82" s="14"/>
    </row>
    <row r="83" spans="1:6" x14ac:dyDescent="0.25">
      <c r="A83" s="251"/>
      <c r="B83" s="16"/>
      <c r="C83" s="16"/>
      <c r="D83" s="251"/>
      <c r="E83" s="251"/>
      <c r="F83" s="14"/>
    </row>
    <row r="84" spans="1:6" x14ac:dyDescent="0.25">
      <c r="A84" s="251"/>
      <c r="B84" s="16"/>
      <c r="C84" s="16"/>
      <c r="D84" s="251"/>
      <c r="E84" s="256"/>
      <c r="F84" s="14"/>
    </row>
    <row r="85" spans="1:6" x14ac:dyDescent="0.25">
      <c r="A85" s="251"/>
      <c r="B85" s="16"/>
      <c r="C85" s="16"/>
      <c r="D85" s="251"/>
      <c r="E85" s="251"/>
      <c r="F85" s="14"/>
    </row>
    <row r="86" spans="1:6" x14ac:dyDescent="0.25">
      <c r="A86" s="251"/>
      <c r="B86" s="16"/>
      <c r="C86" s="16"/>
      <c r="D86" s="251"/>
      <c r="E86" s="251"/>
      <c r="F86" s="14"/>
    </row>
    <row r="87" spans="1:6" x14ac:dyDescent="0.25">
      <c r="A87" s="251"/>
      <c r="B87" s="16"/>
      <c r="C87" s="16"/>
      <c r="D87" s="251"/>
      <c r="E87" s="251"/>
      <c r="F87" s="14"/>
    </row>
    <row r="88" spans="1:6" outlineLevel="1" x14ac:dyDescent="0.25">
      <c r="A88" s="386"/>
      <c r="B88" s="387"/>
      <c r="C88" s="387"/>
      <c r="D88" s="388"/>
      <c r="E88" s="386"/>
      <c r="F88" s="435"/>
    </row>
    <row r="89" spans="1:6" outlineLevel="1" x14ac:dyDescent="0.25">
      <c r="A89" s="119"/>
      <c r="B89" s="128"/>
      <c r="C89" s="90"/>
      <c r="D89" s="84"/>
      <c r="E89" s="124"/>
      <c r="F89" s="14"/>
    </row>
    <row r="90" spans="1:6" outlineLevel="1" x14ac:dyDescent="0.25">
      <c r="A90" s="119"/>
      <c r="B90" s="128"/>
      <c r="C90" s="447"/>
      <c r="D90" s="405"/>
      <c r="E90" s="460"/>
      <c r="F90" s="14"/>
    </row>
    <row r="91" spans="1:6" outlineLevel="1" x14ac:dyDescent="0.25">
      <c r="A91" s="119"/>
      <c r="B91" s="128"/>
      <c r="C91" s="447"/>
      <c r="D91" s="405"/>
      <c r="E91" s="460"/>
      <c r="F91" s="14"/>
    </row>
    <row r="92" spans="1:6" outlineLevel="1" x14ac:dyDescent="0.25">
      <c r="A92" s="119"/>
      <c r="B92" s="128"/>
      <c r="C92" s="446"/>
      <c r="D92" s="405"/>
      <c r="E92" s="460"/>
      <c r="F92" s="14"/>
    </row>
    <row r="93" spans="1:6" outlineLevel="1" x14ac:dyDescent="0.25">
      <c r="A93" s="119"/>
      <c r="B93" s="128"/>
      <c r="C93" s="446"/>
      <c r="D93" s="123"/>
      <c r="E93" s="460"/>
      <c r="F93" s="14"/>
    </row>
    <row r="94" spans="1:6" outlineLevel="1" x14ac:dyDescent="0.25">
      <c r="A94" s="119"/>
      <c r="B94" s="128"/>
      <c r="C94" s="446"/>
      <c r="D94" s="123"/>
      <c r="E94" s="124"/>
      <c r="F94" s="14"/>
    </row>
    <row r="95" spans="1:6" outlineLevel="1" x14ac:dyDescent="0.25">
      <c r="A95" s="119"/>
      <c r="B95" s="128"/>
      <c r="C95" s="446"/>
      <c r="D95" s="123"/>
      <c r="E95" s="124"/>
      <c r="F95" s="14"/>
    </row>
    <row r="96" spans="1:6" outlineLevel="1" x14ac:dyDescent="0.25">
      <c r="A96" s="119"/>
      <c r="B96" s="128"/>
      <c r="C96" s="420"/>
      <c r="D96" s="84"/>
      <c r="E96" s="460"/>
      <c r="F96" s="14"/>
    </row>
    <row r="97" spans="1:6" s="260" customFormat="1" ht="30.75" customHeight="1" outlineLevel="1" x14ac:dyDescent="0.25">
      <c r="A97" s="402"/>
      <c r="B97" s="474"/>
      <c r="C97" s="433"/>
      <c r="D97" s="428"/>
      <c r="E97" s="441"/>
      <c r="F97" s="399"/>
    </row>
    <row r="98" spans="1:6" outlineLevel="1" x14ac:dyDescent="0.25">
      <c r="A98" s="119"/>
      <c r="B98" s="128"/>
      <c r="C98" s="90"/>
      <c r="D98" s="123"/>
      <c r="E98" s="124"/>
      <c r="F98" s="14"/>
    </row>
    <row r="99" spans="1:6" x14ac:dyDescent="0.25">
      <c r="A99" s="119"/>
      <c r="B99" s="128"/>
      <c r="C99" s="90"/>
      <c r="D99" s="123"/>
      <c r="E99" s="124"/>
      <c r="F99" s="14"/>
    </row>
    <row r="100" spans="1:6" x14ac:dyDescent="0.25">
      <c r="A100" s="251"/>
      <c r="B100" s="16"/>
      <c r="C100" s="16"/>
      <c r="D100" s="251"/>
      <c r="E100" s="125"/>
      <c r="F100" s="14"/>
    </row>
    <row r="101" spans="1:6" x14ac:dyDescent="0.25">
      <c r="A101" s="251"/>
      <c r="B101" s="16"/>
      <c r="C101" s="16"/>
      <c r="D101" s="251"/>
      <c r="E101" s="251"/>
      <c r="F101" s="14"/>
    </row>
    <row r="102" spans="1:6" x14ac:dyDescent="0.25">
      <c r="A102" s="251"/>
      <c r="B102" s="16"/>
      <c r="C102" s="16"/>
      <c r="D102" s="251"/>
      <c r="E102" s="251"/>
      <c r="F102" s="14"/>
    </row>
    <row r="103" spans="1:6" x14ac:dyDescent="0.25">
      <c r="A103" s="251"/>
      <c r="B103" s="16"/>
      <c r="C103" s="16"/>
      <c r="D103" s="251"/>
      <c r="E103" s="251"/>
      <c r="F103" s="14"/>
    </row>
    <row r="104" spans="1:6" outlineLevel="1" x14ac:dyDescent="0.25">
      <c r="A104" s="386"/>
      <c r="B104" s="387"/>
      <c r="C104" s="387"/>
      <c r="D104" s="388"/>
      <c r="E104" s="386"/>
      <c r="F104" s="435"/>
    </row>
    <row r="105" spans="1:6" outlineLevel="1" x14ac:dyDescent="0.25">
      <c r="A105" s="119"/>
      <c r="B105" s="89"/>
      <c r="C105" s="446"/>
      <c r="D105" s="405"/>
      <c r="E105" s="118"/>
      <c r="F105" s="14"/>
    </row>
    <row r="106" spans="1:6" outlineLevel="1" x14ac:dyDescent="0.25">
      <c r="A106" s="119"/>
      <c r="B106" s="89"/>
      <c r="C106" s="446"/>
      <c r="D106" s="405"/>
      <c r="E106" s="118"/>
      <c r="F106" s="14"/>
    </row>
    <row r="107" spans="1:6" outlineLevel="1" x14ac:dyDescent="0.25">
      <c r="A107" s="119"/>
      <c r="B107" s="89"/>
      <c r="C107" s="90"/>
      <c r="D107" s="126"/>
      <c r="E107" s="120"/>
      <c r="F107" s="14"/>
    </row>
    <row r="108" spans="1:6" x14ac:dyDescent="0.25">
      <c r="A108" s="119"/>
      <c r="B108" s="89"/>
      <c r="C108" s="90"/>
      <c r="D108" s="126"/>
      <c r="E108" s="120"/>
      <c r="F108" s="14"/>
    </row>
    <row r="109" spans="1:6" x14ac:dyDescent="0.25">
      <c r="A109" s="251"/>
      <c r="B109" s="16"/>
      <c r="C109" s="16"/>
      <c r="D109" s="251"/>
      <c r="E109" s="118"/>
      <c r="F109" s="14"/>
    </row>
    <row r="110" spans="1:6" x14ac:dyDescent="0.25">
      <c r="A110" s="251"/>
      <c r="B110" s="16"/>
      <c r="C110" s="16"/>
      <c r="D110" s="251"/>
      <c r="E110" s="251"/>
      <c r="F110" s="14"/>
    </row>
    <row r="111" spans="1:6" x14ac:dyDescent="0.25">
      <c r="A111" s="251"/>
      <c r="B111" s="16"/>
      <c r="C111" s="16"/>
      <c r="D111" s="251"/>
      <c r="E111" s="251"/>
      <c r="F111" s="14"/>
    </row>
    <row r="112" spans="1:6" x14ac:dyDescent="0.25">
      <c r="A112" s="251"/>
      <c r="B112" s="16"/>
      <c r="C112" s="16"/>
      <c r="D112" s="251"/>
      <c r="E112" s="251"/>
      <c r="F112" s="14"/>
    </row>
    <row r="113" spans="1:6" x14ac:dyDescent="0.25">
      <c r="A113" s="251"/>
      <c r="B113" s="16"/>
      <c r="C113" s="16"/>
      <c r="D113" s="251"/>
      <c r="E113" s="251"/>
      <c r="F113" s="14"/>
    </row>
    <row r="114" spans="1:6" outlineLevel="1" x14ac:dyDescent="0.25">
      <c r="A114" s="386"/>
      <c r="B114" s="387"/>
      <c r="C114" s="387"/>
      <c r="D114" s="388"/>
      <c r="E114" s="386"/>
      <c r="F114" s="435"/>
    </row>
    <row r="115" spans="1:6" outlineLevel="1" x14ac:dyDescent="0.25">
      <c r="A115" s="119"/>
      <c r="B115" s="89"/>
      <c r="C115" s="446"/>
      <c r="D115" s="405"/>
      <c r="E115" s="118"/>
      <c r="F115" s="14"/>
    </row>
    <row r="116" spans="1:6" outlineLevel="1" x14ac:dyDescent="0.25">
      <c r="A116" s="119"/>
      <c r="B116" s="89"/>
      <c r="C116" s="90"/>
      <c r="D116" s="123"/>
      <c r="E116" s="120"/>
      <c r="F116" s="14"/>
    </row>
    <row r="117" spans="1:6" outlineLevel="1" x14ac:dyDescent="0.25">
      <c r="A117" s="119"/>
      <c r="B117" s="89"/>
      <c r="C117" s="420"/>
      <c r="D117" s="84"/>
      <c r="E117" s="120"/>
      <c r="F117" s="14"/>
    </row>
    <row r="118" spans="1:6" outlineLevel="1" x14ac:dyDescent="0.25">
      <c r="A118" s="119"/>
      <c r="B118" s="89"/>
      <c r="C118" s="90"/>
      <c r="D118" s="126"/>
      <c r="E118" s="120"/>
      <c r="F118" s="14"/>
    </row>
    <row r="119" spans="1:6" outlineLevel="1" x14ac:dyDescent="0.25">
      <c r="A119" s="119"/>
      <c r="B119" s="89"/>
      <c r="C119" s="90"/>
      <c r="D119" s="84"/>
      <c r="E119" s="120"/>
      <c r="F119" s="14"/>
    </row>
    <row r="120" spans="1:6" outlineLevel="1" x14ac:dyDescent="0.25">
      <c r="A120" s="119"/>
      <c r="B120" s="89"/>
      <c r="C120" s="90"/>
      <c r="D120" s="126"/>
      <c r="E120" s="118"/>
      <c r="F120" s="14"/>
    </row>
    <row r="121" spans="1:6" x14ac:dyDescent="0.25">
      <c r="A121" s="251"/>
      <c r="B121" s="16"/>
      <c r="C121" s="16"/>
      <c r="D121" s="251"/>
      <c r="E121" s="251"/>
      <c r="F121" s="14"/>
    </row>
    <row r="122" spans="1:6" x14ac:dyDescent="0.25">
      <c r="A122" s="251"/>
      <c r="B122" s="16"/>
      <c r="C122" s="16"/>
      <c r="D122" s="251"/>
      <c r="E122" s="118"/>
      <c r="F122" s="14"/>
    </row>
    <row r="123" spans="1:6" x14ac:dyDescent="0.25">
      <c r="A123" s="251"/>
      <c r="B123" s="16"/>
      <c r="C123" s="16"/>
      <c r="D123" s="251"/>
      <c r="E123" s="251"/>
      <c r="F123" s="14"/>
    </row>
    <row r="124" spans="1:6" x14ac:dyDescent="0.25">
      <c r="A124" s="251"/>
      <c r="B124" s="16"/>
      <c r="C124" s="16"/>
      <c r="D124" s="251"/>
      <c r="E124" s="251"/>
      <c r="F124" s="14"/>
    </row>
    <row r="125" spans="1:6" x14ac:dyDescent="0.25">
      <c r="A125" s="251"/>
      <c r="B125" s="16"/>
      <c r="C125" s="16"/>
      <c r="D125" s="251"/>
      <c r="E125" s="251"/>
      <c r="F125" s="14"/>
    </row>
    <row r="126" spans="1:6" outlineLevel="1" x14ac:dyDescent="0.25">
      <c r="A126" s="386"/>
      <c r="B126" s="387"/>
      <c r="C126" s="387"/>
      <c r="D126" s="388"/>
      <c r="E126" s="386"/>
      <c r="F126" s="435"/>
    </row>
    <row r="127" spans="1:6" outlineLevel="1" x14ac:dyDescent="0.25">
      <c r="A127" s="45"/>
      <c r="B127" s="129"/>
      <c r="C127" s="53"/>
      <c r="D127" s="47"/>
      <c r="E127" s="473"/>
      <c r="F127" s="14"/>
    </row>
    <row r="128" spans="1:6" outlineLevel="1" x14ac:dyDescent="0.25">
      <c r="A128" s="45"/>
      <c r="B128" s="129"/>
      <c r="C128" s="53"/>
      <c r="D128" s="47"/>
      <c r="E128" s="473"/>
      <c r="F128" s="14"/>
    </row>
    <row r="129" spans="1:6" outlineLevel="1" x14ac:dyDescent="0.25">
      <c r="A129" s="45"/>
      <c r="B129" s="129"/>
      <c r="C129" s="53"/>
      <c r="D129" s="47"/>
      <c r="E129" s="473"/>
      <c r="F129" s="14"/>
    </row>
    <row r="130" spans="1:6" outlineLevel="1" x14ac:dyDescent="0.25">
      <c r="A130" s="45"/>
      <c r="B130" s="129"/>
      <c r="C130" s="53"/>
      <c r="D130" s="47"/>
      <c r="E130" s="473"/>
      <c r="F130" s="14"/>
    </row>
    <row r="131" spans="1:6" outlineLevel="1" x14ac:dyDescent="0.25">
      <c r="A131" s="45"/>
      <c r="B131" s="129"/>
      <c r="C131" s="53"/>
      <c r="D131" s="47"/>
      <c r="E131" s="473"/>
      <c r="F131" s="14"/>
    </row>
    <row r="132" spans="1:6" outlineLevel="1" x14ac:dyDescent="0.25">
      <c r="A132" s="45"/>
      <c r="B132" s="129"/>
      <c r="C132" s="53"/>
      <c r="D132" s="405"/>
      <c r="E132" s="473"/>
      <c r="F132" s="14"/>
    </row>
    <row r="133" spans="1:6" outlineLevel="1" x14ac:dyDescent="0.25">
      <c r="A133" s="45"/>
      <c r="B133" s="129"/>
      <c r="C133" s="53"/>
      <c r="D133" s="47"/>
      <c r="E133" s="473"/>
      <c r="F133" s="14"/>
    </row>
    <row r="134" spans="1:6" outlineLevel="1" x14ac:dyDescent="0.25">
      <c r="A134" s="45"/>
      <c r="B134" s="129"/>
      <c r="C134" s="53"/>
      <c r="D134" s="47"/>
      <c r="E134" s="473"/>
      <c r="F134" s="14"/>
    </row>
    <row r="135" spans="1:6" outlineLevel="1" x14ac:dyDescent="0.25">
      <c r="A135" s="45"/>
      <c r="B135" s="129"/>
      <c r="C135" s="53"/>
      <c r="D135" s="47"/>
      <c r="E135" s="473"/>
      <c r="F135" s="14"/>
    </row>
    <row r="136" spans="1:6" x14ac:dyDescent="0.25">
      <c r="A136" s="251"/>
      <c r="B136" s="16"/>
      <c r="C136" s="16"/>
      <c r="D136" s="251"/>
      <c r="E136" s="251"/>
      <c r="F136" s="14"/>
    </row>
    <row r="137" spans="1:6" x14ac:dyDescent="0.25">
      <c r="A137" s="251"/>
      <c r="B137" s="16"/>
      <c r="C137" s="16"/>
      <c r="D137" s="251"/>
      <c r="E137" s="251"/>
      <c r="F137" s="14"/>
    </row>
    <row r="138" spans="1:6" x14ac:dyDescent="0.25">
      <c r="A138" s="251"/>
      <c r="B138" s="16"/>
      <c r="C138" s="16"/>
      <c r="D138" s="251"/>
      <c r="E138" s="251"/>
      <c r="F138" s="14"/>
    </row>
    <row r="139" spans="1:6" x14ac:dyDescent="0.25">
      <c r="A139" s="251"/>
      <c r="B139" s="16"/>
      <c r="C139" s="16"/>
      <c r="D139" s="251"/>
      <c r="E139" s="251"/>
      <c r="F139" s="14"/>
    </row>
    <row r="140" spans="1:6" x14ac:dyDescent="0.25">
      <c r="A140" s="251"/>
      <c r="B140" s="16"/>
      <c r="C140" s="16"/>
      <c r="D140" s="251"/>
      <c r="E140" s="251"/>
      <c r="F140" s="14"/>
    </row>
  </sheetData>
  <mergeCells count="1">
    <mergeCell ref="A2:F2"/>
  </mergeCells>
  <pageMargins left="0.70866141732283472" right="0.70866141732283472" top="0.74803149606299213" bottom="0.74803149606299213" header="0.31496062992125984" footer="0.31496062992125984"/>
  <pageSetup paperSize="9" scale="8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7"/>
  <sheetViews>
    <sheetView view="pageBreakPreview" zoomScale="60" workbookViewId="0">
      <selection activeCell="R44" activeCellId="1" sqref="A2:H2 R44"/>
    </sheetView>
  </sheetViews>
  <sheetFormatPr defaultRowHeight="13.5" outlineLevelRow="1" x14ac:dyDescent="0.25"/>
  <cols>
    <col min="1" max="1" width="9.42578125" style="1" bestFit="1" customWidth="1"/>
    <col min="2" max="2" width="16.85546875" style="18" bestFit="1" customWidth="1"/>
    <col min="3" max="3" width="32.140625" style="18" customWidth="1"/>
    <col min="4" max="4" width="14.5703125" style="130" hidden="1" customWidth="1"/>
    <col min="5" max="5" width="36.140625" style="1" customWidth="1"/>
    <col min="6" max="6" width="18.7109375" style="11" bestFit="1" customWidth="1"/>
    <col min="7" max="255" width="9.140625" style="1"/>
    <col min="256" max="256" width="8.140625" style="1" bestFit="1" customWidth="1"/>
    <col min="257" max="257" width="15.85546875" style="1" bestFit="1" customWidth="1"/>
    <col min="258" max="258" width="30.140625" style="1" bestFit="1" customWidth="1"/>
    <col min="259" max="259" width="14.5703125" style="1" bestFit="1" customWidth="1"/>
    <col min="260" max="260" width="54.140625" style="1" bestFit="1" customWidth="1"/>
    <col min="261" max="261" width="15.42578125" style="1" bestFit="1" customWidth="1"/>
    <col min="262" max="511" width="9.140625" style="1"/>
    <col min="512" max="512" width="8.140625" style="1" bestFit="1" customWidth="1"/>
    <col min="513" max="513" width="15.85546875" style="1" bestFit="1" customWidth="1"/>
    <col min="514" max="514" width="30.140625" style="1" bestFit="1" customWidth="1"/>
    <col min="515" max="515" width="14.5703125" style="1" bestFit="1" customWidth="1"/>
    <col min="516" max="516" width="54.140625" style="1" bestFit="1" customWidth="1"/>
    <col min="517" max="517" width="15.42578125" style="1" bestFit="1" customWidth="1"/>
    <col min="518" max="767" width="9.140625" style="1"/>
    <col min="768" max="768" width="8.140625" style="1" bestFit="1" customWidth="1"/>
    <col min="769" max="769" width="15.85546875" style="1" bestFit="1" customWidth="1"/>
    <col min="770" max="770" width="30.140625" style="1" bestFit="1" customWidth="1"/>
    <col min="771" max="771" width="14.5703125" style="1" bestFit="1" customWidth="1"/>
    <col min="772" max="772" width="54.140625" style="1" bestFit="1" customWidth="1"/>
    <col min="773" max="773" width="15.42578125" style="1" bestFit="1" customWidth="1"/>
    <col min="774" max="1023" width="9.140625" style="1"/>
    <col min="1024" max="1024" width="8.140625" style="1" bestFit="1" customWidth="1"/>
    <col min="1025" max="1025" width="15.85546875" style="1" bestFit="1" customWidth="1"/>
    <col min="1026" max="1026" width="30.140625" style="1" bestFit="1" customWidth="1"/>
    <col min="1027" max="1027" width="14.5703125" style="1" bestFit="1" customWidth="1"/>
    <col min="1028" max="1028" width="54.140625" style="1" bestFit="1" customWidth="1"/>
    <col min="1029" max="1029" width="15.42578125" style="1" bestFit="1" customWidth="1"/>
    <col min="1030" max="1279" width="9.140625" style="1"/>
    <col min="1280" max="1280" width="8.140625" style="1" bestFit="1" customWidth="1"/>
    <col min="1281" max="1281" width="15.85546875" style="1" bestFit="1" customWidth="1"/>
    <col min="1282" max="1282" width="30.140625" style="1" bestFit="1" customWidth="1"/>
    <col min="1283" max="1283" width="14.5703125" style="1" bestFit="1" customWidth="1"/>
    <col min="1284" max="1284" width="54.140625" style="1" bestFit="1" customWidth="1"/>
    <col min="1285" max="1285" width="15.42578125" style="1" bestFit="1" customWidth="1"/>
    <col min="1286" max="1535" width="9.140625" style="1"/>
    <col min="1536" max="1536" width="8.140625" style="1" bestFit="1" customWidth="1"/>
    <col min="1537" max="1537" width="15.85546875" style="1" bestFit="1" customWidth="1"/>
    <col min="1538" max="1538" width="30.140625" style="1" bestFit="1" customWidth="1"/>
    <col min="1539" max="1539" width="14.5703125" style="1" bestFit="1" customWidth="1"/>
    <col min="1540" max="1540" width="54.140625" style="1" bestFit="1" customWidth="1"/>
    <col min="1541" max="1541" width="15.42578125" style="1" bestFit="1" customWidth="1"/>
    <col min="1542" max="1791" width="9.140625" style="1"/>
    <col min="1792" max="1792" width="8.140625" style="1" bestFit="1" customWidth="1"/>
    <col min="1793" max="1793" width="15.85546875" style="1" bestFit="1" customWidth="1"/>
    <col min="1794" max="1794" width="30.140625" style="1" bestFit="1" customWidth="1"/>
    <col min="1795" max="1795" width="14.5703125" style="1" bestFit="1" customWidth="1"/>
    <col min="1796" max="1796" width="54.140625" style="1" bestFit="1" customWidth="1"/>
    <col min="1797" max="1797" width="15.42578125" style="1" bestFit="1" customWidth="1"/>
    <col min="1798" max="2047" width="9.140625" style="1"/>
    <col min="2048" max="2048" width="8.140625" style="1" bestFit="1" customWidth="1"/>
    <col min="2049" max="2049" width="15.85546875" style="1" bestFit="1" customWidth="1"/>
    <col min="2050" max="2050" width="30.140625" style="1" bestFit="1" customWidth="1"/>
    <col min="2051" max="2051" width="14.5703125" style="1" bestFit="1" customWidth="1"/>
    <col min="2052" max="2052" width="54.140625" style="1" bestFit="1" customWidth="1"/>
    <col min="2053" max="2053" width="15.42578125" style="1" bestFit="1" customWidth="1"/>
    <col min="2054" max="2303" width="9.140625" style="1"/>
    <col min="2304" max="2304" width="8.140625" style="1" bestFit="1" customWidth="1"/>
    <col min="2305" max="2305" width="15.85546875" style="1" bestFit="1" customWidth="1"/>
    <col min="2306" max="2306" width="30.140625" style="1" bestFit="1" customWidth="1"/>
    <col min="2307" max="2307" width="14.5703125" style="1" bestFit="1" customWidth="1"/>
    <col min="2308" max="2308" width="54.140625" style="1" bestFit="1" customWidth="1"/>
    <col min="2309" max="2309" width="15.42578125" style="1" bestFit="1" customWidth="1"/>
    <col min="2310" max="2559" width="9.140625" style="1"/>
    <col min="2560" max="2560" width="8.140625" style="1" bestFit="1" customWidth="1"/>
    <col min="2561" max="2561" width="15.85546875" style="1" bestFit="1" customWidth="1"/>
    <col min="2562" max="2562" width="30.140625" style="1" bestFit="1" customWidth="1"/>
    <col min="2563" max="2563" width="14.5703125" style="1" bestFit="1" customWidth="1"/>
    <col min="2564" max="2564" width="54.140625" style="1" bestFit="1" customWidth="1"/>
    <col min="2565" max="2565" width="15.42578125" style="1" bestFit="1" customWidth="1"/>
    <col min="2566" max="2815" width="9.140625" style="1"/>
    <col min="2816" max="2816" width="8.140625" style="1" bestFit="1" customWidth="1"/>
    <col min="2817" max="2817" width="15.85546875" style="1" bestFit="1" customWidth="1"/>
    <col min="2818" max="2818" width="30.140625" style="1" bestFit="1" customWidth="1"/>
    <col min="2819" max="2819" width="14.5703125" style="1" bestFit="1" customWidth="1"/>
    <col min="2820" max="2820" width="54.140625" style="1" bestFit="1" customWidth="1"/>
    <col min="2821" max="2821" width="15.42578125" style="1" bestFit="1" customWidth="1"/>
    <col min="2822" max="3071" width="9.140625" style="1"/>
    <col min="3072" max="3072" width="8.140625" style="1" bestFit="1" customWidth="1"/>
    <col min="3073" max="3073" width="15.85546875" style="1" bestFit="1" customWidth="1"/>
    <col min="3074" max="3074" width="30.140625" style="1" bestFit="1" customWidth="1"/>
    <col min="3075" max="3075" width="14.5703125" style="1" bestFit="1" customWidth="1"/>
    <col min="3076" max="3076" width="54.140625" style="1" bestFit="1" customWidth="1"/>
    <col min="3077" max="3077" width="15.42578125" style="1" bestFit="1" customWidth="1"/>
    <col min="3078" max="3327" width="9.140625" style="1"/>
    <col min="3328" max="3328" width="8.140625" style="1" bestFit="1" customWidth="1"/>
    <col min="3329" max="3329" width="15.85546875" style="1" bestFit="1" customWidth="1"/>
    <col min="3330" max="3330" width="30.140625" style="1" bestFit="1" customWidth="1"/>
    <col min="3331" max="3331" width="14.5703125" style="1" bestFit="1" customWidth="1"/>
    <col min="3332" max="3332" width="54.140625" style="1" bestFit="1" customWidth="1"/>
    <col min="3333" max="3333" width="15.42578125" style="1" bestFit="1" customWidth="1"/>
    <col min="3334" max="3583" width="9.140625" style="1"/>
    <col min="3584" max="3584" width="8.140625" style="1" bestFit="1" customWidth="1"/>
    <col min="3585" max="3585" width="15.85546875" style="1" bestFit="1" customWidth="1"/>
    <col min="3586" max="3586" width="30.140625" style="1" bestFit="1" customWidth="1"/>
    <col min="3587" max="3587" width="14.5703125" style="1" bestFit="1" customWidth="1"/>
    <col min="3588" max="3588" width="54.140625" style="1" bestFit="1" customWidth="1"/>
    <col min="3589" max="3589" width="15.42578125" style="1" bestFit="1" customWidth="1"/>
    <col min="3590" max="3839" width="9.140625" style="1"/>
    <col min="3840" max="3840" width="8.140625" style="1" bestFit="1" customWidth="1"/>
    <col min="3841" max="3841" width="15.85546875" style="1" bestFit="1" customWidth="1"/>
    <col min="3842" max="3842" width="30.140625" style="1" bestFit="1" customWidth="1"/>
    <col min="3843" max="3843" width="14.5703125" style="1" bestFit="1" customWidth="1"/>
    <col min="3844" max="3844" width="54.140625" style="1" bestFit="1" customWidth="1"/>
    <col min="3845" max="3845" width="15.42578125" style="1" bestFit="1" customWidth="1"/>
    <col min="3846" max="4095" width="9.140625" style="1"/>
    <col min="4096" max="4096" width="8.140625" style="1" bestFit="1" customWidth="1"/>
    <col min="4097" max="4097" width="15.85546875" style="1" bestFit="1" customWidth="1"/>
    <col min="4098" max="4098" width="30.140625" style="1" bestFit="1" customWidth="1"/>
    <col min="4099" max="4099" width="14.5703125" style="1" bestFit="1" customWidth="1"/>
    <col min="4100" max="4100" width="54.140625" style="1" bestFit="1" customWidth="1"/>
    <col min="4101" max="4101" width="15.42578125" style="1" bestFit="1" customWidth="1"/>
    <col min="4102" max="4351" width="9.140625" style="1"/>
    <col min="4352" max="4352" width="8.140625" style="1" bestFit="1" customWidth="1"/>
    <col min="4353" max="4353" width="15.85546875" style="1" bestFit="1" customWidth="1"/>
    <col min="4354" max="4354" width="30.140625" style="1" bestFit="1" customWidth="1"/>
    <col min="4355" max="4355" width="14.5703125" style="1" bestFit="1" customWidth="1"/>
    <col min="4356" max="4356" width="54.140625" style="1" bestFit="1" customWidth="1"/>
    <col min="4357" max="4357" width="15.42578125" style="1" bestFit="1" customWidth="1"/>
    <col min="4358" max="4607" width="9.140625" style="1"/>
    <col min="4608" max="4608" width="8.140625" style="1" bestFit="1" customWidth="1"/>
    <col min="4609" max="4609" width="15.85546875" style="1" bestFit="1" customWidth="1"/>
    <col min="4610" max="4610" width="30.140625" style="1" bestFit="1" customWidth="1"/>
    <col min="4611" max="4611" width="14.5703125" style="1" bestFit="1" customWidth="1"/>
    <col min="4612" max="4612" width="54.140625" style="1" bestFit="1" customWidth="1"/>
    <col min="4613" max="4613" width="15.42578125" style="1" bestFit="1" customWidth="1"/>
    <col min="4614" max="4863" width="9.140625" style="1"/>
    <col min="4864" max="4864" width="8.140625" style="1" bestFit="1" customWidth="1"/>
    <col min="4865" max="4865" width="15.85546875" style="1" bestFit="1" customWidth="1"/>
    <col min="4866" max="4866" width="30.140625" style="1" bestFit="1" customWidth="1"/>
    <col min="4867" max="4867" width="14.5703125" style="1" bestFit="1" customWidth="1"/>
    <col min="4868" max="4868" width="54.140625" style="1" bestFit="1" customWidth="1"/>
    <col min="4869" max="4869" width="15.42578125" style="1" bestFit="1" customWidth="1"/>
    <col min="4870" max="5119" width="9.140625" style="1"/>
    <col min="5120" max="5120" width="8.140625" style="1" bestFit="1" customWidth="1"/>
    <col min="5121" max="5121" width="15.85546875" style="1" bestFit="1" customWidth="1"/>
    <col min="5122" max="5122" width="30.140625" style="1" bestFit="1" customWidth="1"/>
    <col min="5123" max="5123" width="14.5703125" style="1" bestFit="1" customWidth="1"/>
    <col min="5124" max="5124" width="54.140625" style="1" bestFit="1" customWidth="1"/>
    <col min="5125" max="5125" width="15.42578125" style="1" bestFit="1" customWidth="1"/>
    <col min="5126" max="5375" width="9.140625" style="1"/>
    <col min="5376" max="5376" width="8.140625" style="1" bestFit="1" customWidth="1"/>
    <col min="5377" max="5377" width="15.85546875" style="1" bestFit="1" customWidth="1"/>
    <col min="5378" max="5378" width="30.140625" style="1" bestFit="1" customWidth="1"/>
    <col min="5379" max="5379" width="14.5703125" style="1" bestFit="1" customWidth="1"/>
    <col min="5380" max="5380" width="54.140625" style="1" bestFit="1" customWidth="1"/>
    <col min="5381" max="5381" width="15.42578125" style="1" bestFit="1" customWidth="1"/>
    <col min="5382" max="5631" width="9.140625" style="1"/>
    <col min="5632" max="5632" width="8.140625" style="1" bestFit="1" customWidth="1"/>
    <col min="5633" max="5633" width="15.85546875" style="1" bestFit="1" customWidth="1"/>
    <col min="5634" max="5634" width="30.140625" style="1" bestFit="1" customWidth="1"/>
    <col min="5635" max="5635" width="14.5703125" style="1" bestFit="1" customWidth="1"/>
    <col min="5636" max="5636" width="54.140625" style="1" bestFit="1" customWidth="1"/>
    <col min="5637" max="5637" width="15.42578125" style="1" bestFit="1" customWidth="1"/>
    <col min="5638" max="5887" width="9.140625" style="1"/>
    <col min="5888" max="5888" width="8.140625" style="1" bestFit="1" customWidth="1"/>
    <col min="5889" max="5889" width="15.85546875" style="1" bestFit="1" customWidth="1"/>
    <col min="5890" max="5890" width="30.140625" style="1" bestFit="1" customWidth="1"/>
    <col min="5891" max="5891" width="14.5703125" style="1" bestFit="1" customWidth="1"/>
    <col min="5892" max="5892" width="54.140625" style="1" bestFit="1" customWidth="1"/>
    <col min="5893" max="5893" width="15.42578125" style="1" bestFit="1" customWidth="1"/>
    <col min="5894" max="6143" width="9.140625" style="1"/>
    <col min="6144" max="6144" width="8.140625" style="1" bestFit="1" customWidth="1"/>
    <col min="6145" max="6145" width="15.85546875" style="1" bestFit="1" customWidth="1"/>
    <col min="6146" max="6146" width="30.140625" style="1" bestFit="1" customWidth="1"/>
    <col min="6147" max="6147" width="14.5703125" style="1" bestFit="1" customWidth="1"/>
    <col min="6148" max="6148" width="54.140625" style="1" bestFit="1" customWidth="1"/>
    <col min="6149" max="6149" width="15.42578125" style="1" bestFit="1" customWidth="1"/>
    <col min="6150" max="6399" width="9.140625" style="1"/>
    <col min="6400" max="6400" width="8.140625" style="1" bestFit="1" customWidth="1"/>
    <col min="6401" max="6401" width="15.85546875" style="1" bestFit="1" customWidth="1"/>
    <col min="6402" max="6402" width="30.140625" style="1" bestFit="1" customWidth="1"/>
    <col min="6403" max="6403" width="14.5703125" style="1" bestFit="1" customWidth="1"/>
    <col min="6404" max="6404" width="54.140625" style="1" bestFit="1" customWidth="1"/>
    <col min="6405" max="6405" width="15.42578125" style="1" bestFit="1" customWidth="1"/>
    <col min="6406" max="6655" width="9.140625" style="1"/>
    <col min="6656" max="6656" width="8.140625" style="1" bestFit="1" customWidth="1"/>
    <col min="6657" max="6657" width="15.85546875" style="1" bestFit="1" customWidth="1"/>
    <col min="6658" max="6658" width="30.140625" style="1" bestFit="1" customWidth="1"/>
    <col min="6659" max="6659" width="14.5703125" style="1" bestFit="1" customWidth="1"/>
    <col min="6660" max="6660" width="54.140625" style="1" bestFit="1" customWidth="1"/>
    <col min="6661" max="6661" width="15.42578125" style="1" bestFit="1" customWidth="1"/>
    <col min="6662" max="6911" width="9.140625" style="1"/>
    <col min="6912" max="6912" width="8.140625" style="1" bestFit="1" customWidth="1"/>
    <col min="6913" max="6913" width="15.85546875" style="1" bestFit="1" customWidth="1"/>
    <col min="6914" max="6914" width="30.140625" style="1" bestFit="1" customWidth="1"/>
    <col min="6915" max="6915" width="14.5703125" style="1" bestFit="1" customWidth="1"/>
    <col min="6916" max="6916" width="54.140625" style="1" bestFit="1" customWidth="1"/>
    <col min="6917" max="6917" width="15.42578125" style="1" bestFit="1" customWidth="1"/>
    <col min="6918" max="7167" width="9.140625" style="1"/>
    <col min="7168" max="7168" width="8.140625" style="1" bestFit="1" customWidth="1"/>
    <col min="7169" max="7169" width="15.85546875" style="1" bestFit="1" customWidth="1"/>
    <col min="7170" max="7170" width="30.140625" style="1" bestFit="1" customWidth="1"/>
    <col min="7171" max="7171" width="14.5703125" style="1" bestFit="1" customWidth="1"/>
    <col min="7172" max="7172" width="54.140625" style="1" bestFit="1" customWidth="1"/>
    <col min="7173" max="7173" width="15.42578125" style="1" bestFit="1" customWidth="1"/>
    <col min="7174" max="7423" width="9.140625" style="1"/>
    <col min="7424" max="7424" width="8.140625" style="1" bestFit="1" customWidth="1"/>
    <col min="7425" max="7425" width="15.85546875" style="1" bestFit="1" customWidth="1"/>
    <col min="7426" max="7426" width="30.140625" style="1" bestFit="1" customWidth="1"/>
    <col min="7427" max="7427" width="14.5703125" style="1" bestFit="1" customWidth="1"/>
    <col min="7428" max="7428" width="54.140625" style="1" bestFit="1" customWidth="1"/>
    <col min="7429" max="7429" width="15.42578125" style="1" bestFit="1" customWidth="1"/>
    <col min="7430" max="7679" width="9.140625" style="1"/>
    <col min="7680" max="7680" width="8.140625" style="1" bestFit="1" customWidth="1"/>
    <col min="7681" max="7681" width="15.85546875" style="1" bestFit="1" customWidth="1"/>
    <col min="7682" max="7682" width="30.140625" style="1" bestFit="1" customWidth="1"/>
    <col min="7683" max="7683" width="14.5703125" style="1" bestFit="1" customWidth="1"/>
    <col min="7684" max="7684" width="54.140625" style="1" bestFit="1" customWidth="1"/>
    <col min="7685" max="7685" width="15.42578125" style="1" bestFit="1" customWidth="1"/>
    <col min="7686" max="7935" width="9.140625" style="1"/>
    <col min="7936" max="7936" width="8.140625" style="1" bestFit="1" customWidth="1"/>
    <col min="7937" max="7937" width="15.85546875" style="1" bestFit="1" customWidth="1"/>
    <col min="7938" max="7938" width="30.140625" style="1" bestFit="1" customWidth="1"/>
    <col min="7939" max="7939" width="14.5703125" style="1" bestFit="1" customWidth="1"/>
    <col min="7940" max="7940" width="54.140625" style="1" bestFit="1" customWidth="1"/>
    <col min="7941" max="7941" width="15.42578125" style="1" bestFit="1" customWidth="1"/>
    <col min="7942" max="8191" width="9.140625" style="1"/>
    <col min="8192" max="8192" width="8.140625" style="1" bestFit="1" customWidth="1"/>
    <col min="8193" max="8193" width="15.85546875" style="1" bestFit="1" customWidth="1"/>
    <col min="8194" max="8194" width="30.140625" style="1" bestFit="1" customWidth="1"/>
    <col min="8195" max="8195" width="14.5703125" style="1" bestFit="1" customWidth="1"/>
    <col min="8196" max="8196" width="54.140625" style="1" bestFit="1" customWidth="1"/>
    <col min="8197" max="8197" width="15.42578125" style="1" bestFit="1" customWidth="1"/>
    <col min="8198" max="8447" width="9.140625" style="1"/>
    <col min="8448" max="8448" width="8.140625" style="1" bestFit="1" customWidth="1"/>
    <col min="8449" max="8449" width="15.85546875" style="1" bestFit="1" customWidth="1"/>
    <col min="8450" max="8450" width="30.140625" style="1" bestFit="1" customWidth="1"/>
    <col min="8451" max="8451" width="14.5703125" style="1" bestFit="1" customWidth="1"/>
    <col min="8452" max="8452" width="54.140625" style="1" bestFit="1" customWidth="1"/>
    <col min="8453" max="8453" width="15.42578125" style="1" bestFit="1" customWidth="1"/>
    <col min="8454" max="8703" width="9.140625" style="1"/>
    <col min="8704" max="8704" width="8.140625" style="1" bestFit="1" customWidth="1"/>
    <col min="8705" max="8705" width="15.85546875" style="1" bestFit="1" customWidth="1"/>
    <col min="8706" max="8706" width="30.140625" style="1" bestFit="1" customWidth="1"/>
    <col min="8707" max="8707" width="14.5703125" style="1" bestFit="1" customWidth="1"/>
    <col min="8708" max="8708" width="54.140625" style="1" bestFit="1" customWidth="1"/>
    <col min="8709" max="8709" width="15.42578125" style="1" bestFit="1" customWidth="1"/>
    <col min="8710" max="8959" width="9.140625" style="1"/>
    <col min="8960" max="8960" width="8.140625" style="1" bestFit="1" customWidth="1"/>
    <col min="8961" max="8961" width="15.85546875" style="1" bestFit="1" customWidth="1"/>
    <col min="8962" max="8962" width="30.140625" style="1" bestFit="1" customWidth="1"/>
    <col min="8963" max="8963" width="14.5703125" style="1" bestFit="1" customWidth="1"/>
    <col min="8964" max="8964" width="54.140625" style="1" bestFit="1" customWidth="1"/>
    <col min="8965" max="8965" width="15.42578125" style="1" bestFit="1" customWidth="1"/>
    <col min="8966" max="9215" width="9.140625" style="1"/>
    <col min="9216" max="9216" width="8.140625" style="1" bestFit="1" customWidth="1"/>
    <col min="9217" max="9217" width="15.85546875" style="1" bestFit="1" customWidth="1"/>
    <col min="9218" max="9218" width="30.140625" style="1" bestFit="1" customWidth="1"/>
    <col min="9219" max="9219" width="14.5703125" style="1" bestFit="1" customWidth="1"/>
    <col min="9220" max="9220" width="54.140625" style="1" bestFit="1" customWidth="1"/>
    <col min="9221" max="9221" width="15.42578125" style="1" bestFit="1" customWidth="1"/>
    <col min="9222" max="9471" width="9.140625" style="1"/>
    <col min="9472" max="9472" width="8.140625" style="1" bestFit="1" customWidth="1"/>
    <col min="9473" max="9473" width="15.85546875" style="1" bestFit="1" customWidth="1"/>
    <col min="9474" max="9474" width="30.140625" style="1" bestFit="1" customWidth="1"/>
    <col min="9475" max="9475" width="14.5703125" style="1" bestFit="1" customWidth="1"/>
    <col min="9476" max="9476" width="54.140625" style="1" bestFit="1" customWidth="1"/>
    <col min="9477" max="9477" width="15.42578125" style="1" bestFit="1" customWidth="1"/>
    <col min="9478" max="9727" width="9.140625" style="1"/>
    <col min="9728" max="9728" width="8.140625" style="1" bestFit="1" customWidth="1"/>
    <col min="9729" max="9729" width="15.85546875" style="1" bestFit="1" customWidth="1"/>
    <col min="9730" max="9730" width="30.140625" style="1" bestFit="1" customWidth="1"/>
    <col min="9731" max="9731" width="14.5703125" style="1" bestFit="1" customWidth="1"/>
    <col min="9732" max="9732" width="54.140625" style="1" bestFit="1" customWidth="1"/>
    <col min="9733" max="9733" width="15.42578125" style="1" bestFit="1" customWidth="1"/>
    <col min="9734" max="9983" width="9.140625" style="1"/>
    <col min="9984" max="9984" width="8.140625" style="1" bestFit="1" customWidth="1"/>
    <col min="9985" max="9985" width="15.85546875" style="1" bestFit="1" customWidth="1"/>
    <col min="9986" max="9986" width="30.140625" style="1" bestFit="1" customWidth="1"/>
    <col min="9987" max="9987" width="14.5703125" style="1" bestFit="1" customWidth="1"/>
    <col min="9988" max="9988" width="54.140625" style="1" bestFit="1" customWidth="1"/>
    <col min="9989" max="9989" width="15.42578125" style="1" bestFit="1" customWidth="1"/>
    <col min="9990" max="10239" width="9.140625" style="1"/>
    <col min="10240" max="10240" width="8.140625" style="1" bestFit="1" customWidth="1"/>
    <col min="10241" max="10241" width="15.85546875" style="1" bestFit="1" customWidth="1"/>
    <col min="10242" max="10242" width="30.140625" style="1" bestFit="1" customWidth="1"/>
    <col min="10243" max="10243" width="14.5703125" style="1" bestFit="1" customWidth="1"/>
    <col min="10244" max="10244" width="54.140625" style="1" bestFit="1" customWidth="1"/>
    <col min="10245" max="10245" width="15.42578125" style="1" bestFit="1" customWidth="1"/>
    <col min="10246" max="10495" width="9.140625" style="1"/>
    <col min="10496" max="10496" width="8.140625" style="1" bestFit="1" customWidth="1"/>
    <col min="10497" max="10497" width="15.85546875" style="1" bestFit="1" customWidth="1"/>
    <col min="10498" max="10498" width="30.140625" style="1" bestFit="1" customWidth="1"/>
    <col min="10499" max="10499" width="14.5703125" style="1" bestFit="1" customWidth="1"/>
    <col min="10500" max="10500" width="54.140625" style="1" bestFit="1" customWidth="1"/>
    <col min="10501" max="10501" width="15.42578125" style="1" bestFit="1" customWidth="1"/>
    <col min="10502" max="10751" width="9.140625" style="1"/>
    <col min="10752" max="10752" width="8.140625" style="1" bestFit="1" customWidth="1"/>
    <col min="10753" max="10753" width="15.85546875" style="1" bestFit="1" customWidth="1"/>
    <col min="10754" max="10754" width="30.140625" style="1" bestFit="1" customWidth="1"/>
    <col min="10755" max="10755" width="14.5703125" style="1" bestFit="1" customWidth="1"/>
    <col min="10756" max="10756" width="54.140625" style="1" bestFit="1" customWidth="1"/>
    <col min="10757" max="10757" width="15.42578125" style="1" bestFit="1" customWidth="1"/>
    <col min="10758" max="11007" width="9.140625" style="1"/>
    <col min="11008" max="11008" width="8.140625" style="1" bestFit="1" customWidth="1"/>
    <col min="11009" max="11009" width="15.85546875" style="1" bestFit="1" customWidth="1"/>
    <col min="11010" max="11010" width="30.140625" style="1" bestFit="1" customWidth="1"/>
    <col min="11011" max="11011" width="14.5703125" style="1" bestFit="1" customWidth="1"/>
    <col min="11012" max="11012" width="54.140625" style="1" bestFit="1" customWidth="1"/>
    <col min="11013" max="11013" width="15.42578125" style="1" bestFit="1" customWidth="1"/>
    <col min="11014" max="11263" width="9.140625" style="1"/>
    <col min="11264" max="11264" width="8.140625" style="1" bestFit="1" customWidth="1"/>
    <col min="11265" max="11265" width="15.85546875" style="1" bestFit="1" customWidth="1"/>
    <col min="11266" max="11266" width="30.140625" style="1" bestFit="1" customWidth="1"/>
    <col min="11267" max="11267" width="14.5703125" style="1" bestFit="1" customWidth="1"/>
    <col min="11268" max="11268" width="54.140625" style="1" bestFit="1" customWidth="1"/>
    <col min="11269" max="11269" width="15.42578125" style="1" bestFit="1" customWidth="1"/>
    <col min="11270" max="11519" width="9.140625" style="1"/>
    <col min="11520" max="11520" width="8.140625" style="1" bestFit="1" customWidth="1"/>
    <col min="11521" max="11521" width="15.85546875" style="1" bestFit="1" customWidth="1"/>
    <col min="11522" max="11522" width="30.140625" style="1" bestFit="1" customWidth="1"/>
    <col min="11523" max="11523" width="14.5703125" style="1" bestFit="1" customWidth="1"/>
    <col min="11524" max="11524" width="54.140625" style="1" bestFit="1" customWidth="1"/>
    <col min="11525" max="11525" width="15.42578125" style="1" bestFit="1" customWidth="1"/>
    <col min="11526" max="11775" width="9.140625" style="1"/>
    <col min="11776" max="11776" width="8.140625" style="1" bestFit="1" customWidth="1"/>
    <col min="11777" max="11777" width="15.85546875" style="1" bestFit="1" customWidth="1"/>
    <col min="11778" max="11778" width="30.140625" style="1" bestFit="1" customWidth="1"/>
    <col min="11779" max="11779" width="14.5703125" style="1" bestFit="1" customWidth="1"/>
    <col min="11780" max="11780" width="54.140625" style="1" bestFit="1" customWidth="1"/>
    <col min="11781" max="11781" width="15.42578125" style="1" bestFit="1" customWidth="1"/>
    <col min="11782" max="12031" width="9.140625" style="1"/>
    <col min="12032" max="12032" width="8.140625" style="1" bestFit="1" customWidth="1"/>
    <col min="12033" max="12033" width="15.85546875" style="1" bestFit="1" customWidth="1"/>
    <col min="12034" max="12034" width="30.140625" style="1" bestFit="1" customWidth="1"/>
    <col min="12035" max="12035" width="14.5703125" style="1" bestFit="1" customWidth="1"/>
    <col min="12036" max="12036" width="54.140625" style="1" bestFit="1" customWidth="1"/>
    <col min="12037" max="12037" width="15.42578125" style="1" bestFit="1" customWidth="1"/>
    <col min="12038" max="12287" width="9.140625" style="1"/>
    <col min="12288" max="12288" width="8.140625" style="1" bestFit="1" customWidth="1"/>
    <col min="12289" max="12289" width="15.85546875" style="1" bestFit="1" customWidth="1"/>
    <col min="12290" max="12290" width="30.140625" style="1" bestFit="1" customWidth="1"/>
    <col min="12291" max="12291" width="14.5703125" style="1" bestFit="1" customWidth="1"/>
    <col min="12292" max="12292" width="54.140625" style="1" bestFit="1" customWidth="1"/>
    <col min="12293" max="12293" width="15.42578125" style="1" bestFit="1" customWidth="1"/>
    <col min="12294" max="12543" width="9.140625" style="1"/>
    <col min="12544" max="12544" width="8.140625" style="1" bestFit="1" customWidth="1"/>
    <col min="12545" max="12545" width="15.85546875" style="1" bestFit="1" customWidth="1"/>
    <col min="12546" max="12546" width="30.140625" style="1" bestFit="1" customWidth="1"/>
    <col min="12547" max="12547" width="14.5703125" style="1" bestFit="1" customWidth="1"/>
    <col min="12548" max="12548" width="54.140625" style="1" bestFit="1" customWidth="1"/>
    <col min="12549" max="12549" width="15.42578125" style="1" bestFit="1" customWidth="1"/>
    <col min="12550" max="12799" width="9.140625" style="1"/>
    <col min="12800" max="12800" width="8.140625" style="1" bestFit="1" customWidth="1"/>
    <col min="12801" max="12801" width="15.85546875" style="1" bestFit="1" customWidth="1"/>
    <col min="12802" max="12802" width="30.140625" style="1" bestFit="1" customWidth="1"/>
    <col min="12803" max="12803" width="14.5703125" style="1" bestFit="1" customWidth="1"/>
    <col min="12804" max="12804" width="54.140625" style="1" bestFit="1" customWidth="1"/>
    <col min="12805" max="12805" width="15.42578125" style="1" bestFit="1" customWidth="1"/>
    <col min="12806" max="13055" width="9.140625" style="1"/>
    <col min="13056" max="13056" width="8.140625" style="1" bestFit="1" customWidth="1"/>
    <col min="13057" max="13057" width="15.85546875" style="1" bestFit="1" customWidth="1"/>
    <col min="13058" max="13058" width="30.140625" style="1" bestFit="1" customWidth="1"/>
    <col min="13059" max="13059" width="14.5703125" style="1" bestFit="1" customWidth="1"/>
    <col min="13060" max="13060" width="54.140625" style="1" bestFit="1" customWidth="1"/>
    <col min="13061" max="13061" width="15.42578125" style="1" bestFit="1" customWidth="1"/>
    <col min="13062" max="13311" width="9.140625" style="1"/>
    <col min="13312" max="13312" width="8.140625" style="1" bestFit="1" customWidth="1"/>
    <col min="13313" max="13313" width="15.85546875" style="1" bestFit="1" customWidth="1"/>
    <col min="13314" max="13314" width="30.140625" style="1" bestFit="1" customWidth="1"/>
    <col min="13315" max="13315" width="14.5703125" style="1" bestFit="1" customWidth="1"/>
    <col min="13316" max="13316" width="54.140625" style="1" bestFit="1" customWidth="1"/>
    <col min="13317" max="13317" width="15.42578125" style="1" bestFit="1" customWidth="1"/>
    <col min="13318" max="13567" width="9.140625" style="1"/>
    <col min="13568" max="13568" width="8.140625" style="1" bestFit="1" customWidth="1"/>
    <col min="13569" max="13569" width="15.85546875" style="1" bestFit="1" customWidth="1"/>
    <col min="13570" max="13570" width="30.140625" style="1" bestFit="1" customWidth="1"/>
    <col min="13571" max="13571" width="14.5703125" style="1" bestFit="1" customWidth="1"/>
    <col min="13572" max="13572" width="54.140625" style="1" bestFit="1" customWidth="1"/>
    <col min="13573" max="13573" width="15.42578125" style="1" bestFit="1" customWidth="1"/>
    <col min="13574" max="13823" width="9.140625" style="1"/>
    <col min="13824" max="13824" width="8.140625" style="1" bestFit="1" customWidth="1"/>
    <col min="13825" max="13825" width="15.85546875" style="1" bestFit="1" customWidth="1"/>
    <col min="13826" max="13826" width="30.140625" style="1" bestFit="1" customWidth="1"/>
    <col min="13827" max="13827" width="14.5703125" style="1" bestFit="1" customWidth="1"/>
    <col min="13828" max="13828" width="54.140625" style="1" bestFit="1" customWidth="1"/>
    <col min="13829" max="13829" width="15.42578125" style="1" bestFit="1" customWidth="1"/>
    <col min="13830" max="14079" width="9.140625" style="1"/>
    <col min="14080" max="14080" width="8.140625" style="1" bestFit="1" customWidth="1"/>
    <col min="14081" max="14081" width="15.85546875" style="1" bestFit="1" customWidth="1"/>
    <col min="14082" max="14082" width="30.140625" style="1" bestFit="1" customWidth="1"/>
    <col min="14083" max="14083" width="14.5703125" style="1" bestFit="1" customWidth="1"/>
    <col min="14084" max="14084" width="54.140625" style="1" bestFit="1" customWidth="1"/>
    <col min="14085" max="14085" width="15.42578125" style="1" bestFit="1" customWidth="1"/>
    <col min="14086" max="14335" width="9.140625" style="1"/>
    <col min="14336" max="14336" width="8.140625" style="1" bestFit="1" customWidth="1"/>
    <col min="14337" max="14337" width="15.85546875" style="1" bestFit="1" customWidth="1"/>
    <col min="14338" max="14338" width="30.140625" style="1" bestFit="1" customWidth="1"/>
    <col min="14339" max="14339" width="14.5703125" style="1" bestFit="1" customWidth="1"/>
    <col min="14340" max="14340" width="54.140625" style="1" bestFit="1" customWidth="1"/>
    <col min="14341" max="14341" width="15.42578125" style="1" bestFit="1" customWidth="1"/>
    <col min="14342" max="14591" width="9.140625" style="1"/>
    <col min="14592" max="14592" width="8.140625" style="1" bestFit="1" customWidth="1"/>
    <col min="14593" max="14593" width="15.85546875" style="1" bestFit="1" customWidth="1"/>
    <col min="14594" max="14594" width="30.140625" style="1" bestFit="1" customWidth="1"/>
    <col min="14595" max="14595" width="14.5703125" style="1" bestFit="1" customWidth="1"/>
    <col min="14596" max="14596" width="54.140625" style="1" bestFit="1" customWidth="1"/>
    <col min="14597" max="14597" width="15.42578125" style="1" bestFit="1" customWidth="1"/>
    <col min="14598" max="14847" width="9.140625" style="1"/>
    <col min="14848" max="14848" width="8.140625" style="1" bestFit="1" customWidth="1"/>
    <col min="14849" max="14849" width="15.85546875" style="1" bestFit="1" customWidth="1"/>
    <col min="14850" max="14850" width="30.140625" style="1" bestFit="1" customWidth="1"/>
    <col min="14851" max="14851" width="14.5703125" style="1" bestFit="1" customWidth="1"/>
    <col min="14852" max="14852" width="54.140625" style="1" bestFit="1" customWidth="1"/>
    <col min="14853" max="14853" width="15.42578125" style="1" bestFit="1" customWidth="1"/>
    <col min="14854" max="15103" width="9.140625" style="1"/>
    <col min="15104" max="15104" width="8.140625" style="1" bestFit="1" customWidth="1"/>
    <col min="15105" max="15105" width="15.85546875" style="1" bestFit="1" customWidth="1"/>
    <col min="15106" max="15106" width="30.140625" style="1" bestFit="1" customWidth="1"/>
    <col min="15107" max="15107" width="14.5703125" style="1" bestFit="1" customWidth="1"/>
    <col min="15108" max="15108" width="54.140625" style="1" bestFit="1" customWidth="1"/>
    <col min="15109" max="15109" width="15.42578125" style="1" bestFit="1" customWidth="1"/>
    <col min="15110" max="15359" width="9.140625" style="1"/>
    <col min="15360" max="15360" width="8.140625" style="1" bestFit="1" customWidth="1"/>
    <col min="15361" max="15361" width="15.85546875" style="1" bestFit="1" customWidth="1"/>
    <col min="15362" max="15362" width="30.140625" style="1" bestFit="1" customWidth="1"/>
    <col min="15363" max="15363" width="14.5703125" style="1" bestFit="1" customWidth="1"/>
    <col min="15364" max="15364" width="54.140625" style="1" bestFit="1" customWidth="1"/>
    <col min="15365" max="15365" width="15.42578125" style="1" bestFit="1" customWidth="1"/>
    <col min="15366" max="15615" width="9.140625" style="1"/>
    <col min="15616" max="15616" width="8.140625" style="1" bestFit="1" customWidth="1"/>
    <col min="15617" max="15617" width="15.85546875" style="1" bestFit="1" customWidth="1"/>
    <col min="15618" max="15618" width="30.140625" style="1" bestFit="1" customWidth="1"/>
    <col min="15619" max="15619" width="14.5703125" style="1" bestFit="1" customWidth="1"/>
    <col min="15620" max="15620" width="54.140625" style="1" bestFit="1" customWidth="1"/>
    <col min="15621" max="15621" width="15.42578125" style="1" bestFit="1" customWidth="1"/>
    <col min="15622" max="15871" width="9.140625" style="1"/>
    <col min="15872" max="15872" width="8.140625" style="1" bestFit="1" customWidth="1"/>
    <col min="15873" max="15873" width="15.85546875" style="1" bestFit="1" customWidth="1"/>
    <col min="15874" max="15874" width="30.140625" style="1" bestFit="1" customWidth="1"/>
    <col min="15875" max="15875" width="14.5703125" style="1" bestFit="1" customWidth="1"/>
    <col min="15876" max="15876" width="54.140625" style="1" bestFit="1" customWidth="1"/>
    <col min="15877" max="15877" width="15.42578125" style="1" bestFit="1" customWidth="1"/>
    <col min="15878" max="16127" width="9.140625" style="1"/>
    <col min="16128" max="16128" width="8.140625" style="1" bestFit="1" customWidth="1"/>
    <col min="16129" max="16129" width="15.85546875" style="1" bestFit="1" customWidth="1"/>
    <col min="16130" max="16130" width="30.140625" style="1" bestFit="1" customWidth="1"/>
    <col min="16131" max="16131" width="14.5703125" style="1" bestFit="1" customWidth="1"/>
    <col min="16132" max="16132" width="54.140625" style="1" bestFit="1" customWidth="1"/>
    <col min="16133" max="16133" width="15.42578125" style="1" bestFit="1" customWidth="1"/>
    <col min="16134" max="16384" width="9.140625" style="1"/>
  </cols>
  <sheetData>
    <row r="1" spans="1:6" ht="20.25" x14ac:dyDescent="0.3">
      <c r="F1" s="340" t="s">
        <v>378</v>
      </c>
    </row>
    <row r="2" spans="1:6" x14ac:dyDescent="0.25">
      <c r="A2" s="1286" t="s">
        <v>293</v>
      </c>
      <c r="B2" s="1286"/>
      <c r="C2" s="1286"/>
      <c r="D2" s="1286"/>
      <c r="E2" s="1286"/>
      <c r="F2" s="1286"/>
    </row>
    <row r="3" spans="1:6" x14ac:dyDescent="0.25">
      <c r="A3" s="260" t="s">
        <v>12</v>
      </c>
      <c r="B3" s="246"/>
      <c r="C3" s="246"/>
      <c r="E3" s="260"/>
      <c r="F3" s="245"/>
    </row>
    <row r="4" spans="1:6" x14ac:dyDescent="0.25">
      <c r="A4" s="260"/>
      <c r="B4" s="246"/>
      <c r="C4" s="246"/>
      <c r="E4" s="260"/>
      <c r="F4" s="245"/>
    </row>
    <row r="5" spans="1:6" outlineLevel="1" x14ac:dyDescent="0.25">
      <c r="A5" s="252" t="s">
        <v>284</v>
      </c>
      <c r="B5" s="253" t="s">
        <v>7</v>
      </c>
      <c r="C5" s="253" t="s">
        <v>285</v>
      </c>
      <c r="D5" s="254" t="s">
        <v>8</v>
      </c>
      <c r="E5" s="252" t="s">
        <v>287</v>
      </c>
      <c r="F5" s="131" t="s">
        <v>286</v>
      </c>
    </row>
    <row r="6" spans="1:6" outlineLevel="1" x14ac:dyDescent="0.25">
      <c r="A6" s="267">
        <v>1063012</v>
      </c>
      <c r="B6" s="197">
        <v>41059</v>
      </c>
      <c r="C6" s="258" t="s">
        <v>272</v>
      </c>
      <c r="D6" s="239">
        <v>50776</v>
      </c>
      <c r="E6" s="268" t="s">
        <v>234</v>
      </c>
      <c r="F6" s="266">
        <v>29850</v>
      </c>
    </row>
    <row r="7" spans="1:6" ht="14.25" outlineLevel="1" thickBot="1" x14ac:dyDescent="0.3">
      <c r="A7" s="260"/>
      <c r="B7" s="246"/>
      <c r="C7" s="246"/>
      <c r="E7" s="256" t="s">
        <v>0</v>
      </c>
      <c r="F7" s="13">
        <f>SUM(F6:F6)</f>
        <v>29850</v>
      </c>
    </row>
    <row r="8" spans="1:6" ht="14.25" outlineLevel="1" thickTop="1" x14ac:dyDescent="0.25">
      <c r="A8" s="260" t="s">
        <v>18</v>
      </c>
      <c r="B8" s="246"/>
      <c r="C8" s="246"/>
      <c r="E8" s="260"/>
      <c r="F8" s="245"/>
    </row>
    <row r="9" spans="1:6" x14ac:dyDescent="0.25">
      <c r="A9" s="260"/>
      <c r="B9" s="246"/>
      <c r="C9" s="246"/>
      <c r="E9" s="260"/>
      <c r="F9" s="245"/>
    </row>
    <row r="10" spans="1:6" x14ac:dyDescent="0.25">
      <c r="A10" s="252" t="s">
        <v>284</v>
      </c>
      <c r="B10" s="253" t="s">
        <v>7</v>
      </c>
      <c r="C10" s="253" t="s">
        <v>285</v>
      </c>
      <c r="D10" s="254" t="s">
        <v>8</v>
      </c>
      <c r="E10" s="252" t="s">
        <v>287</v>
      </c>
      <c r="F10" s="131" t="s">
        <v>286</v>
      </c>
    </row>
    <row r="11" spans="1:6" x14ac:dyDescent="0.25">
      <c r="A11" s="267">
        <v>1063035</v>
      </c>
      <c r="B11" s="197">
        <v>41073</v>
      </c>
      <c r="C11" s="198" t="s">
        <v>273</v>
      </c>
      <c r="D11" s="269">
        <v>57255</v>
      </c>
      <c r="E11" s="132" t="s">
        <v>9</v>
      </c>
      <c r="F11" s="266">
        <v>2395.8000000000002</v>
      </c>
    </row>
    <row r="12" spans="1:6" ht="14.25" thickBot="1" x14ac:dyDescent="0.3">
      <c r="A12" s="260"/>
      <c r="B12" s="246"/>
      <c r="C12" s="246"/>
      <c r="E12" s="80" t="s">
        <v>0</v>
      </c>
      <c r="F12" s="13">
        <f>SUM(F11:F11)</f>
        <v>2395.8000000000002</v>
      </c>
    </row>
    <row r="13" spans="1:6" ht="14.25" outlineLevel="1" thickTop="1" x14ac:dyDescent="0.25">
      <c r="A13" s="260"/>
      <c r="B13" s="246"/>
      <c r="C13" s="246"/>
      <c r="E13" s="260"/>
      <c r="F13" s="245"/>
    </row>
    <row r="14" spans="1:6" outlineLevel="1" x14ac:dyDescent="0.25">
      <c r="A14" s="260" t="s">
        <v>28</v>
      </c>
      <c r="B14" s="246"/>
      <c r="C14" s="246"/>
      <c r="E14" s="260"/>
      <c r="F14" s="245"/>
    </row>
    <row r="15" spans="1:6" outlineLevel="1" x14ac:dyDescent="0.25">
      <c r="A15" s="260"/>
      <c r="B15" s="246"/>
      <c r="C15" s="246"/>
      <c r="E15" s="260"/>
      <c r="F15" s="245"/>
    </row>
    <row r="16" spans="1:6" x14ac:dyDescent="0.25">
      <c r="A16" s="252" t="s">
        <v>284</v>
      </c>
      <c r="B16" s="253" t="s">
        <v>7</v>
      </c>
      <c r="C16" s="253" t="s">
        <v>285</v>
      </c>
      <c r="D16" s="254" t="s">
        <v>8</v>
      </c>
      <c r="E16" s="252" t="s">
        <v>287</v>
      </c>
      <c r="F16" s="131" t="s">
        <v>286</v>
      </c>
    </row>
    <row r="17" spans="1:6" x14ac:dyDescent="0.25">
      <c r="A17" s="267">
        <v>1063118</v>
      </c>
      <c r="B17" s="247">
        <v>41080</v>
      </c>
      <c r="C17" s="146" t="s">
        <v>274</v>
      </c>
      <c r="D17" s="248" t="s">
        <v>275</v>
      </c>
      <c r="E17" s="476" t="s">
        <v>9</v>
      </c>
      <c r="F17" s="266">
        <v>22149</v>
      </c>
    </row>
    <row r="18" spans="1:6" ht="27" x14ac:dyDescent="0.25">
      <c r="A18" s="267">
        <v>1063124</v>
      </c>
      <c r="B18" s="247">
        <v>41080</v>
      </c>
      <c r="C18" s="477" t="s">
        <v>276</v>
      </c>
      <c r="D18" s="248" t="s">
        <v>277</v>
      </c>
      <c r="E18" s="476" t="s">
        <v>9</v>
      </c>
      <c r="F18" s="266">
        <v>14796</v>
      </c>
    </row>
    <row r="19" spans="1:6" outlineLevel="1" x14ac:dyDescent="0.25">
      <c r="A19" s="267">
        <v>1063108</v>
      </c>
      <c r="B19" s="247">
        <v>41043</v>
      </c>
      <c r="C19" s="146" t="s">
        <v>278</v>
      </c>
      <c r="D19" s="208">
        <v>48991</v>
      </c>
      <c r="E19" s="476" t="s">
        <v>279</v>
      </c>
      <c r="F19" s="266">
        <v>8393.24</v>
      </c>
    </row>
    <row r="20" spans="1:6" ht="14.25" outlineLevel="1" thickBot="1" x14ac:dyDescent="0.3">
      <c r="A20" s="260"/>
      <c r="B20" s="246"/>
      <c r="C20" s="246"/>
      <c r="E20" s="246" t="s">
        <v>0</v>
      </c>
      <c r="F20" s="13">
        <f>SUM(F17:F19)</f>
        <v>45338.239999999998</v>
      </c>
    </row>
    <row r="21" spans="1:6" ht="14.25" thickTop="1" x14ac:dyDescent="0.25">
      <c r="A21" s="260"/>
      <c r="B21" s="246"/>
      <c r="C21" s="246"/>
      <c r="E21" s="260"/>
      <c r="F21" s="245"/>
    </row>
    <row r="22" spans="1:6" x14ac:dyDescent="0.25">
      <c r="A22" s="260" t="s">
        <v>63</v>
      </c>
      <c r="B22" s="246"/>
      <c r="C22" s="246"/>
      <c r="E22" s="260"/>
      <c r="F22" s="245"/>
    </row>
    <row r="23" spans="1:6" x14ac:dyDescent="0.25">
      <c r="A23" s="260"/>
      <c r="B23" s="246"/>
      <c r="C23" s="246"/>
      <c r="E23" s="260"/>
      <c r="F23" s="245"/>
    </row>
    <row r="24" spans="1:6" x14ac:dyDescent="0.25">
      <c r="A24" s="252" t="s">
        <v>284</v>
      </c>
      <c r="B24" s="253" t="s">
        <v>7</v>
      </c>
      <c r="C24" s="253" t="s">
        <v>285</v>
      </c>
      <c r="D24" s="254" t="s">
        <v>8</v>
      </c>
      <c r="E24" s="252" t="s">
        <v>287</v>
      </c>
      <c r="F24" s="131" t="s">
        <v>286</v>
      </c>
    </row>
    <row r="25" spans="1:6" outlineLevel="1" x14ac:dyDescent="0.25">
      <c r="A25" s="267">
        <v>1063212</v>
      </c>
      <c r="B25" s="197">
        <v>41043</v>
      </c>
      <c r="C25" s="198" t="s">
        <v>280</v>
      </c>
      <c r="D25" s="248">
        <v>114190</v>
      </c>
      <c r="E25" s="268" t="s">
        <v>13</v>
      </c>
      <c r="F25" s="266">
        <v>6110.4</v>
      </c>
    </row>
    <row r="26" spans="1:6" ht="27" outlineLevel="1" x14ac:dyDescent="0.25">
      <c r="A26" s="65">
        <v>1063225</v>
      </c>
      <c r="B26" s="87">
        <v>41024</v>
      </c>
      <c r="C26" s="73" t="s">
        <v>281</v>
      </c>
      <c r="D26" s="43" t="s">
        <v>282</v>
      </c>
      <c r="E26" s="96" t="s">
        <v>58</v>
      </c>
      <c r="F26" s="3">
        <v>21650</v>
      </c>
    </row>
    <row r="27" spans="1:6" outlineLevel="1" x14ac:dyDescent="0.25">
      <c r="A27" s="260"/>
      <c r="B27" s="246"/>
      <c r="C27" s="246"/>
      <c r="E27" s="260"/>
      <c r="F27" s="245"/>
    </row>
    <row r="28" spans="1:6" ht="14.25" outlineLevel="1" thickBot="1" x14ac:dyDescent="0.3">
      <c r="A28" s="260"/>
      <c r="B28" s="246"/>
      <c r="C28" s="246"/>
      <c r="E28" s="256" t="s">
        <v>0</v>
      </c>
      <c r="F28" s="13">
        <f>SUM(F25:F27)</f>
        <v>27760.400000000001</v>
      </c>
    </row>
    <row r="29" spans="1:6" ht="14.25" outlineLevel="1" thickTop="1" x14ac:dyDescent="0.25">
      <c r="A29" s="260"/>
      <c r="B29" s="246"/>
      <c r="C29" s="246"/>
      <c r="E29" s="256"/>
      <c r="F29" s="245"/>
    </row>
    <row r="30" spans="1:6" outlineLevel="1" x14ac:dyDescent="0.25">
      <c r="A30" s="260" t="s">
        <v>69</v>
      </c>
      <c r="B30" s="246"/>
      <c r="C30" s="246"/>
      <c r="E30" s="260"/>
      <c r="F30" s="245"/>
    </row>
    <row r="31" spans="1:6" x14ac:dyDescent="0.25">
      <c r="A31" s="260"/>
      <c r="B31" s="246"/>
      <c r="C31" s="246"/>
      <c r="E31" s="260"/>
      <c r="F31" s="245"/>
    </row>
    <row r="32" spans="1:6" x14ac:dyDescent="0.25">
      <c r="A32" s="252" t="s">
        <v>284</v>
      </c>
      <c r="B32" s="253" t="s">
        <v>7</v>
      </c>
      <c r="C32" s="253" t="s">
        <v>285</v>
      </c>
      <c r="D32" s="254" t="s">
        <v>8</v>
      </c>
      <c r="E32" s="252" t="s">
        <v>287</v>
      </c>
      <c r="F32" s="131" t="s">
        <v>286</v>
      </c>
    </row>
    <row r="33" spans="1:6" ht="27" x14ac:dyDescent="0.25">
      <c r="A33" s="267">
        <v>1063333</v>
      </c>
      <c r="B33" s="87">
        <v>41068</v>
      </c>
      <c r="C33" s="71" t="s">
        <v>283</v>
      </c>
      <c r="D33" s="35">
        <v>107268</v>
      </c>
      <c r="E33" s="96" t="s">
        <v>13</v>
      </c>
      <c r="F33" s="3">
        <v>6657.6</v>
      </c>
    </row>
    <row r="34" spans="1:6" x14ac:dyDescent="0.25">
      <c r="A34" s="260"/>
      <c r="B34" s="246"/>
      <c r="C34" s="246"/>
      <c r="E34" s="260"/>
      <c r="F34" s="245"/>
    </row>
    <row r="35" spans="1:6" ht="14.25" outlineLevel="1" thickBot="1" x14ac:dyDescent="0.3">
      <c r="A35" s="260"/>
      <c r="B35" s="246"/>
      <c r="C35" s="246"/>
      <c r="E35" s="256" t="s">
        <v>0</v>
      </c>
      <c r="F35" s="13">
        <f>SUM(F33:F34)</f>
        <v>6657.6</v>
      </c>
    </row>
    <row r="36" spans="1:6" ht="14.25" outlineLevel="1" thickTop="1" x14ac:dyDescent="0.25">
      <c r="A36" s="260"/>
      <c r="B36" s="246"/>
      <c r="C36" s="246"/>
      <c r="E36" s="260"/>
      <c r="F36" s="245"/>
    </row>
    <row r="37" spans="1:6" ht="14.25" thickBot="1" x14ac:dyDescent="0.3">
      <c r="A37" s="260"/>
      <c r="B37" s="246"/>
      <c r="C37" s="246"/>
      <c r="E37" s="29" t="s">
        <v>33</v>
      </c>
      <c r="F37" s="30">
        <f>+F35+F28+F20+F12+F7</f>
        <v>112002.04</v>
      </c>
    </row>
    <row r="38" spans="1:6" ht="14.25" thickTop="1" x14ac:dyDescent="0.25">
      <c r="A38" s="260"/>
      <c r="B38" s="246"/>
      <c r="C38" s="246"/>
      <c r="E38" s="260"/>
      <c r="F38" s="245"/>
    </row>
    <row r="39" spans="1:6" x14ac:dyDescent="0.25">
      <c r="A39" s="251"/>
      <c r="B39" s="16"/>
      <c r="C39" s="16"/>
      <c r="D39" s="390"/>
      <c r="E39" s="251"/>
      <c r="F39" s="14"/>
    </row>
    <row r="40" spans="1:6" outlineLevel="1" x14ac:dyDescent="0.25">
      <c r="A40" s="119"/>
      <c r="B40" s="89"/>
      <c r="C40" s="446"/>
      <c r="D40" s="405"/>
      <c r="E40" s="124"/>
      <c r="F40" s="14"/>
    </row>
    <row r="41" spans="1:6" outlineLevel="1" x14ac:dyDescent="0.25">
      <c r="A41" s="119"/>
      <c r="B41" s="89"/>
      <c r="C41" s="446"/>
      <c r="D41" s="405"/>
      <c r="E41" s="124"/>
      <c r="F41" s="14"/>
    </row>
    <row r="42" spans="1:6" outlineLevel="1" x14ac:dyDescent="0.25">
      <c r="A42" s="119"/>
      <c r="B42" s="89"/>
      <c r="C42" s="90"/>
      <c r="D42" s="123"/>
      <c r="E42" s="124"/>
      <c r="F42" s="14"/>
    </row>
    <row r="43" spans="1:6" x14ac:dyDescent="0.25">
      <c r="A43" s="251"/>
      <c r="B43" s="16"/>
      <c r="C43" s="16"/>
      <c r="D43" s="390"/>
      <c r="E43" s="251"/>
      <c r="F43" s="14"/>
    </row>
    <row r="44" spans="1:6" x14ac:dyDescent="0.25">
      <c r="A44" s="251"/>
      <c r="B44" s="16"/>
      <c r="C44" s="16"/>
      <c r="D44" s="390"/>
      <c r="E44" s="256"/>
      <c r="F44" s="14"/>
    </row>
    <row r="45" spans="1:6" x14ac:dyDescent="0.25">
      <c r="A45" s="251"/>
      <c r="B45" s="16"/>
      <c r="C45" s="16"/>
      <c r="D45" s="390"/>
      <c r="E45" s="251"/>
      <c r="F45" s="14"/>
    </row>
    <row r="46" spans="1:6" x14ac:dyDescent="0.25">
      <c r="A46" s="251"/>
      <c r="B46" s="16"/>
      <c r="C46" s="16"/>
      <c r="D46" s="390"/>
      <c r="E46" s="251"/>
      <c r="F46" s="14"/>
    </row>
    <row r="47" spans="1:6" x14ac:dyDescent="0.25">
      <c r="A47" s="251"/>
      <c r="B47" s="16"/>
      <c r="C47" s="16"/>
      <c r="D47" s="390"/>
      <c r="E47" s="251"/>
      <c r="F47" s="14"/>
    </row>
  </sheetData>
  <mergeCells count="1">
    <mergeCell ref="A2:F2"/>
  </mergeCells>
  <pageMargins left="0.7" right="0.7" top="0.75" bottom="0.75" header="0.3" footer="0.3"/>
  <pageSetup paperSize="9" scale="7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917"/>
  <sheetViews>
    <sheetView tabSelected="1" view="pageBreakPreview" topLeftCell="A53" zoomScale="70" zoomScaleNormal="100" zoomScaleSheetLayoutView="70" workbookViewId="0">
      <selection activeCell="G54" sqref="G54"/>
    </sheetView>
  </sheetViews>
  <sheetFormatPr defaultRowHeight="12.75" x14ac:dyDescent="0.2"/>
  <cols>
    <col min="1" max="1" width="5.140625" style="609" customWidth="1"/>
    <col min="2" max="2" width="11.140625" style="609" customWidth="1"/>
    <col min="3" max="3" width="8" style="609" customWidth="1"/>
    <col min="4" max="4" width="22.85546875" style="607" bestFit="1" customWidth="1"/>
    <col min="5" max="5" width="20.42578125" style="610" customWidth="1"/>
    <col min="6" max="6" width="43.28515625" style="611" customWidth="1"/>
    <col min="7" max="7" width="27.28515625" style="612" bestFit="1" customWidth="1"/>
    <col min="8" max="8" width="19.28515625" style="613" customWidth="1"/>
    <col min="9" max="9" width="90.5703125" style="614" bestFit="1" customWidth="1"/>
    <col min="10" max="10" width="34.42578125" style="614" hidden="1" customWidth="1"/>
    <col min="11" max="11" width="15.7109375" style="615" hidden="1" customWidth="1"/>
    <col min="12" max="12" width="12.85546875" style="607" hidden="1" customWidth="1"/>
    <col min="13" max="13" width="11.140625" style="607" hidden="1" customWidth="1"/>
    <col min="14" max="14" width="14.42578125" style="607" hidden="1" customWidth="1"/>
    <col min="15" max="16" width="5.5703125" style="607" customWidth="1"/>
    <col min="17" max="17" width="4.28515625" style="607" customWidth="1"/>
    <col min="18" max="18" width="6.28515625" style="607" customWidth="1"/>
    <col min="19" max="19" width="4.28515625" style="607" customWidth="1"/>
    <col min="20" max="20" width="13.140625" style="607" bestFit="1" customWidth="1"/>
    <col min="21" max="21" width="80.7109375" style="607" bestFit="1" customWidth="1"/>
    <col min="22" max="22" width="27.7109375" style="607" bestFit="1" customWidth="1"/>
    <col min="23" max="23" width="27.7109375" style="607" customWidth="1"/>
    <col min="24" max="16384" width="9.140625" style="607"/>
  </cols>
  <sheetData>
    <row r="1" spans="1:23" ht="40.5" customHeight="1" x14ac:dyDescent="0.2">
      <c r="A1" s="608"/>
      <c r="J1" s="640" t="s">
        <v>466</v>
      </c>
      <c r="P1" s="616"/>
      <c r="T1" s="281" t="s">
        <v>325</v>
      </c>
      <c r="U1" s="723" t="s">
        <v>489</v>
      </c>
      <c r="V1" s="723"/>
      <c r="W1" s="723"/>
    </row>
    <row r="2" spans="1:23" x14ac:dyDescent="0.2">
      <c r="A2" s="608"/>
      <c r="J2" s="488" t="s">
        <v>452</v>
      </c>
      <c r="P2" s="617"/>
      <c r="T2" s="281" t="s">
        <v>326</v>
      </c>
      <c r="U2" s="617" t="s">
        <v>452</v>
      </c>
      <c r="V2" s="617"/>
      <c r="W2" s="617"/>
    </row>
    <row r="3" spans="1:23" x14ac:dyDescent="0.2">
      <c r="A3" s="608"/>
      <c r="J3" s="653" t="s">
        <v>471</v>
      </c>
      <c r="P3" s="617"/>
      <c r="T3" s="281" t="s">
        <v>327</v>
      </c>
      <c r="U3" s="618">
        <f ca="1">NOW()</f>
        <v>43798.70803425926</v>
      </c>
      <c r="V3" s="618"/>
      <c r="W3" s="618"/>
    </row>
    <row r="4" spans="1:23" x14ac:dyDescent="0.2">
      <c r="A4" s="608"/>
      <c r="J4" s="488"/>
      <c r="T4" s="281" t="s">
        <v>328</v>
      </c>
    </row>
    <row r="5" spans="1:23" x14ac:dyDescent="0.2">
      <c r="A5" s="619"/>
      <c r="J5" s="490"/>
      <c r="K5" s="605"/>
      <c r="L5" s="605"/>
      <c r="M5" s="620"/>
      <c r="N5" s="620"/>
      <c r="T5" s="281" t="s">
        <v>327</v>
      </c>
    </row>
    <row r="6" spans="1:23" x14ac:dyDescent="0.2">
      <c r="A6" s="619"/>
      <c r="J6" s="350"/>
      <c r="K6" s="605"/>
      <c r="L6" s="605"/>
      <c r="M6" s="620"/>
      <c r="N6" s="620"/>
      <c r="T6" s="281"/>
    </row>
    <row r="7" spans="1:23" x14ac:dyDescent="0.2">
      <c r="A7" s="621"/>
      <c r="B7" s="1217" t="s">
        <v>444</v>
      </c>
      <c r="C7" s="1218"/>
      <c r="D7" s="1218"/>
      <c r="E7" s="1218"/>
      <c r="F7" s="1218"/>
      <c r="G7" s="1218"/>
      <c r="H7" s="1218"/>
      <c r="I7" s="1218"/>
      <c r="J7" s="1218"/>
      <c r="K7" s="1218"/>
      <c r="L7" s="1218"/>
      <c r="M7" s="1218"/>
      <c r="N7" s="1218"/>
      <c r="O7" s="1218"/>
      <c r="P7" s="1218"/>
      <c r="Q7" s="1218"/>
      <c r="R7" s="1218"/>
      <c r="S7" s="1218"/>
      <c r="T7" s="1218"/>
      <c r="U7" s="1219"/>
      <c r="V7" s="814"/>
      <c r="W7" s="814"/>
    </row>
    <row r="8" spans="1:23" ht="20.25" x14ac:dyDescent="0.2">
      <c r="A8" s="621"/>
      <c r="B8" s="1233">
        <v>201819</v>
      </c>
      <c r="C8" s="1233"/>
      <c r="D8" s="1233"/>
      <c r="E8" s="1233"/>
      <c r="F8" s="1233"/>
      <c r="G8" s="1233"/>
      <c r="H8" s="1233"/>
      <c r="I8" s="1233"/>
      <c r="J8" s="1233"/>
      <c r="K8" s="1233"/>
      <c r="L8" s="1233"/>
      <c r="M8" s="1233"/>
      <c r="N8" s="1233"/>
      <c r="O8" s="1233"/>
      <c r="P8" s="1233"/>
      <c r="Q8" s="1233"/>
      <c r="R8" s="1233"/>
      <c r="S8" s="1233"/>
      <c r="T8" s="1233"/>
      <c r="U8" s="1233"/>
      <c r="V8" s="815"/>
      <c r="W8" s="815"/>
    </row>
    <row r="9" spans="1:23" ht="15" x14ac:dyDescent="0.2">
      <c r="A9" s="621"/>
      <c r="B9" s="1234" t="s">
        <v>295</v>
      </c>
      <c r="C9" s="1234" t="s">
        <v>379</v>
      </c>
      <c r="D9" s="1235" t="s">
        <v>412</v>
      </c>
      <c r="E9" s="1234" t="s">
        <v>473</v>
      </c>
      <c r="F9" s="1234" t="s">
        <v>414</v>
      </c>
      <c r="G9" s="1234"/>
      <c r="H9" s="1234"/>
      <c r="I9" s="1234"/>
      <c r="J9" s="1234" t="s">
        <v>415</v>
      </c>
      <c r="K9" s="1234" t="s">
        <v>416</v>
      </c>
      <c r="L9" s="1234" t="s">
        <v>417</v>
      </c>
      <c r="M9" s="1234"/>
      <c r="N9" s="1234"/>
      <c r="O9" s="1234"/>
      <c r="P9" s="1234"/>
      <c r="Q9" s="1234"/>
      <c r="R9" s="1234"/>
      <c r="S9" s="1234"/>
      <c r="T9" s="1234"/>
      <c r="U9" s="1234"/>
      <c r="V9" s="622"/>
      <c r="W9" s="817"/>
    </row>
    <row r="10" spans="1:23" ht="15" x14ac:dyDescent="0.2">
      <c r="A10" s="621"/>
      <c r="B10" s="1234"/>
      <c r="C10" s="1234"/>
      <c r="D10" s="1236"/>
      <c r="E10" s="1234"/>
      <c r="F10" s="1234" t="s">
        <v>418</v>
      </c>
      <c r="G10" s="1235" t="s">
        <v>469</v>
      </c>
      <c r="H10" s="1234" t="s">
        <v>420</v>
      </c>
      <c r="I10" s="1234" t="s">
        <v>467</v>
      </c>
      <c r="J10" s="1234"/>
      <c r="K10" s="1234"/>
      <c r="L10" s="977"/>
      <c r="M10" s="977"/>
      <c r="N10" s="977"/>
      <c r="O10" s="977"/>
      <c r="P10" s="977"/>
      <c r="Q10" s="977"/>
      <c r="R10" s="977"/>
      <c r="S10" s="977"/>
      <c r="T10" s="977"/>
      <c r="U10" s="977"/>
      <c r="V10" s="622"/>
      <c r="W10" s="817"/>
    </row>
    <row r="11" spans="1:23" ht="15" x14ac:dyDescent="0.2">
      <c r="A11" s="621"/>
      <c r="B11" s="1234"/>
      <c r="C11" s="1234"/>
      <c r="D11" s="1237"/>
      <c r="E11" s="1234"/>
      <c r="F11" s="1234"/>
      <c r="G11" s="1237"/>
      <c r="H11" s="1234"/>
      <c r="I11" s="1234"/>
      <c r="J11" s="1234"/>
      <c r="K11" s="1234"/>
      <c r="L11" s="977" t="s">
        <v>422</v>
      </c>
      <c r="M11" s="977" t="s">
        <v>423</v>
      </c>
      <c r="N11" s="977" t="s">
        <v>424</v>
      </c>
      <c r="O11" s="977" t="s">
        <v>425</v>
      </c>
      <c r="P11" s="977" t="s">
        <v>426</v>
      </c>
      <c r="Q11" s="977" t="s">
        <v>424</v>
      </c>
      <c r="R11" s="977" t="s">
        <v>423</v>
      </c>
      <c r="S11" s="977" t="s">
        <v>442</v>
      </c>
      <c r="T11" s="977" t="s">
        <v>427</v>
      </c>
      <c r="U11" s="977" t="s">
        <v>428</v>
      </c>
      <c r="V11" s="822" t="s">
        <v>715</v>
      </c>
      <c r="W11" s="822" t="s">
        <v>946</v>
      </c>
    </row>
    <row r="12" spans="1:23" s="635" customFormat="1" ht="32.25" customHeight="1" x14ac:dyDescent="0.25">
      <c r="A12" s="948"/>
      <c r="B12" s="978">
        <v>1</v>
      </c>
      <c r="C12" s="978"/>
      <c r="D12" s="979">
        <v>43487</v>
      </c>
      <c r="E12" s="980" t="s">
        <v>451</v>
      </c>
      <c r="F12" s="974" t="s">
        <v>1020</v>
      </c>
      <c r="G12" s="691">
        <v>136653</v>
      </c>
      <c r="H12" s="690">
        <v>20290</v>
      </c>
      <c r="I12" s="691" t="s">
        <v>521</v>
      </c>
      <c r="J12" s="981"/>
      <c r="K12" s="982"/>
      <c r="L12" s="983"/>
      <c r="M12" s="983"/>
      <c r="N12" s="983"/>
      <c r="O12" s="983"/>
      <c r="P12" s="983"/>
      <c r="Q12" s="983"/>
      <c r="R12" s="983"/>
      <c r="S12" s="984" t="s">
        <v>470</v>
      </c>
      <c r="T12" s="983"/>
      <c r="U12" s="985" t="s">
        <v>539</v>
      </c>
      <c r="V12" s="808" t="s">
        <v>708</v>
      </c>
      <c r="W12" s="808" t="s">
        <v>987</v>
      </c>
    </row>
    <row r="13" spans="1:23" s="635" customFormat="1" ht="31.5" customHeight="1" x14ac:dyDescent="0.25">
      <c r="A13" s="948"/>
      <c r="B13" s="978">
        <v>2</v>
      </c>
      <c r="C13" s="978"/>
      <c r="D13" s="979">
        <v>43487</v>
      </c>
      <c r="E13" s="980" t="s">
        <v>451</v>
      </c>
      <c r="F13" s="974" t="s">
        <v>1019</v>
      </c>
      <c r="G13" s="691">
        <v>137445</v>
      </c>
      <c r="H13" s="690">
        <v>1326.52</v>
      </c>
      <c r="I13" s="691" t="s">
        <v>1008</v>
      </c>
      <c r="J13" s="981"/>
      <c r="K13" s="982"/>
      <c r="L13" s="983"/>
      <c r="M13" s="983"/>
      <c r="N13" s="983"/>
      <c r="O13" s="983"/>
      <c r="P13" s="983"/>
      <c r="Q13" s="983"/>
      <c r="R13" s="983"/>
      <c r="S13" s="984" t="s">
        <v>470</v>
      </c>
      <c r="T13" s="983"/>
      <c r="U13" s="985" t="s">
        <v>539</v>
      </c>
      <c r="V13" s="808" t="s">
        <v>967</v>
      </c>
      <c r="W13" s="808" t="s">
        <v>990</v>
      </c>
    </row>
    <row r="14" spans="1:23" s="635" customFormat="1" ht="31.5" customHeight="1" x14ac:dyDescent="0.25">
      <c r="A14" s="948"/>
      <c r="B14" s="978">
        <v>3</v>
      </c>
      <c r="C14" s="978"/>
      <c r="D14" s="979">
        <v>43487</v>
      </c>
      <c r="E14" s="980" t="s">
        <v>451</v>
      </c>
      <c r="F14" s="974" t="s">
        <v>1018</v>
      </c>
      <c r="G14" s="691">
        <v>138567</v>
      </c>
      <c r="H14" s="690">
        <v>112900</v>
      </c>
      <c r="I14" s="691" t="s">
        <v>1009</v>
      </c>
      <c r="J14" s="981"/>
      <c r="K14" s="982"/>
      <c r="L14" s="983"/>
      <c r="M14" s="983"/>
      <c r="N14" s="983"/>
      <c r="O14" s="983"/>
      <c r="P14" s="983"/>
      <c r="Q14" s="983"/>
      <c r="R14" s="983"/>
      <c r="S14" s="984" t="s">
        <v>470</v>
      </c>
      <c r="T14" s="983"/>
      <c r="U14" s="985" t="s">
        <v>1034</v>
      </c>
      <c r="V14" s="808" t="s">
        <v>1010</v>
      </c>
      <c r="W14" s="808" t="s">
        <v>955</v>
      </c>
    </row>
    <row r="15" spans="1:23" s="635" customFormat="1" ht="31.5" customHeight="1" x14ac:dyDescent="0.25">
      <c r="A15" s="948"/>
      <c r="B15" s="978">
        <v>4</v>
      </c>
      <c r="C15" s="978"/>
      <c r="D15" s="979">
        <v>43487</v>
      </c>
      <c r="E15" s="980" t="s">
        <v>451</v>
      </c>
      <c r="F15" s="974" t="s">
        <v>1017</v>
      </c>
      <c r="G15" s="691">
        <v>138188</v>
      </c>
      <c r="H15" s="690">
        <v>3300.5</v>
      </c>
      <c r="I15" s="691" t="s">
        <v>1008</v>
      </c>
      <c r="J15" s="981"/>
      <c r="K15" s="982"/>
      <c r="L15" s="983"/>
      <c r="M15" s="983"/>
      <c r="N15" s="983"/>
      <c r="O15" s="983"/>
      <c r="P15" s="983"/>
      <c r="Q15" s="983"/>
      <c r="R15" s="983"/>
      <c r="S15" s="984" t="s">
        <v>470</v>
      </c>
      <c r="T15" s="983"/>
      <c r="U15" s="985" t="s">
        <v>539</v>
      </c>
      <c r="V15" s="808" t="s">
        <v>967</v>
      </c>
      <c r="W15" s="808" t="s">
        <v>990</v>
      </c>
    </row>
    <row r="16" spans="1:23" s="635" customFormat="1" ht="31.5" customHeight="1" x14ac:dyDescent="0.25">
      <c r="A16" s="948"/>
      <c r="B16" s="978">
        <v>5</v>
      </c>
      <c r="C16" s="978"/>
      <c r="D16" s="979">
        <v>43487</v>
      </c>
      <c r="E16" s="980" t="s">
        <v>451</v>
      </c>
      <c r="F16" s="974" t="s">
        <v>1016</v>
      </c>
      <c r="G16" s="691">
        <v>138202</v>
      </c>
      <c r="H16" s="690">
        <v>4450</v>
      </c>
      <c r="I16" s="691" t="s">
        <v>1008</v>
      </c>
      <c r="J16" s="981"/>
      <c r="K16" s="982"/>
      <c r="L16" s="983"/>
      <c r="M16" s="983"/>
      <c r="N16" s="983"/>
      <c r="O16" s="983"/>
      <c r="P16" s="983"/>
      <c r="Q16" s="983"/>
      <c r="R16" s="983"/>
      <c r="S16" s="984" t="s">
        <v>470</v>
      </c>
      <c r="T16" s="983"/>
      <c r="U16" s="985" t="s">
        <v>539</v>
      </c>
      <c r="V16" s="808" t="s">
        <v>967</v>
      </c>
      <c r="W16" s="808" t="s">
        <v>990</v>
      </c>
    </row>
    <row r="17" spans="1:24" s="635" customFormat="1" ht="27" customHeight="1" x14ac:dyDescent="0.25">
      <c r="A17" s="948"/>
      <c r="B17" s="978">
        <v>6</v>
      </c>
      <c r="C17" s="978"/>
      <c r="D17" s="979">
        <v>43487</v>
      </c>
      <c r="E17" s="980" t="s">
        <v>451</v>
      </c>
      <c r="F17" s="974" t="s">
        <v>1016</v>
      </c>
      <c r="G17" s="691">
        <v>138203</v>
      </c>
      <c r="H17" s="690">
        <v>1039.5</v>
      </c>
      <c r="I17" s="691" t="s">
        <v>1008</v>
      </c>
      <c r="J17" s="981"/>
      <c r="K17" s="982"/>
      <c r="L17" s="983"/>
      <c r="M17" s="983"/>
      <c r="N17" s="983"/>
      <c r="O17" s="983"/>
      <c r="P17" s="983"/>
      <c r="Q17" s="983"/>
      <c r="R17" s="983"/>
      <c r="S17" s="984" t="s">
        <v>470</v>
      </c>
      <c r="T17" s="983"/>
      <c r="U17" s="985" t="s">
        <v>539</v>
      </c>
      <c r="V17" s="808" t="s">
        <v>967</v>
      </c>
      <c r="W17" s="808" t="s">
        <v>990</v>
      </c>
    </row>
    <row r="18" spans="1:24" s="635" customFormat="1" ht="26.25" customHeight="1" x14ac:dyDescent="0.25">
      <c r="A18" s="948"/>
      <c r="B18" s="978">
        <v>7</v>
      </c>
      <c r="C18" s="978"/>
      <c r="D18" s="979">
        <v>43487</v>
      </c>
      <c r="E18" s="980" t="s">
        <v>451</v>
      </c>
      <c r="F18" s="974" t="s">
        <v>1014</v>
      </c>
      <c r="G18" s="691">
        <v>138265</v>
      </c>
      <c r="H18" s="690">
        <v>16003.88</v>
      </c>
      <c r="I18" s="691" t="s">
        <v>521</v>
      </c>
      <c r="J18" s="981"/>
      <c r="K18" s="982"/>
      <c r="L18" s="983"/>
      <c r="M18" s="983"/>
      <c r="N18" s="983"/>
      <c r="O18" s="983"/>
      <c r="P18" s="983"/>
      <c r="Q18" s="983"/>
      <c r="R18" s="983"/>
      <c r="S18" s="984" t="s">
        <v>470</v>
      </c>
      <c r="T18" s="983"/>
      <c r="U18" s="985" t="s">
        <v>539</v>
      </c>
      <c r="V18" s="808" t="s">
        <v>708</v>
      </c>
      <c r="W18" s="808" t="s">
        <v>1011</v>
      </c>
    </row>
    <row r="19" spans="1:24" s="635" customFormat="1" ht="26.25" customHeight="1" x14ac:dyDescent="0.25">
      <c r="A19" s="948"/>
      <c r="B19" s="978">
        <v>8</v>
      </c>
      <c r="C19" s="978"/>
      <c r="D19" s="979">
        <v>43487</v>
      </c>
      <c r="E19" s="980" t="s">
        <v>451</v>
      </c>
      <c r="F19" s="986" t="s">
        <v>1014</v>
      </c>
      <c r="G19" s="973">
        <v>138266</v>
      </c>
      <c r="H19" s="949">
        <v>11402.38</v>
      </c>
      <c r="I19" s="973" t="s">
        <v>521</v>
      </c>
      <c r="J19" s="987"/>
      <c r="K19" s="988"/>
      <c r="L19" s="989"/>
      <c r="M19" s="989"/>
      <c r="N19" s="989"/>
      <c r="O19" s="989"/>
      <c r="P19" s="983"/>
      <c r="Q19" s="983"/>
      <c r="R19" s="983"/>
      <c r="S19" s="984" t="s">
        <v>470</v>
      </c>
      <c r="T19" s="983"/>
      <c r="U19" s="985" t="s">
        <v>539</v>
      </c>
      <c r="V19" s="808" t="s">
        <v>708</v>
      </c>
      <c r="W19" s="808" t="s">
        <v>1011</v>
      </c>
    </row>
    <row r="20" spans="1:24" s="635" customFormat="1" ht="26.25" customHeight="1" x14ac:dyDescent="0.25">
      <c r="A20" s="948"/>
      <c r="B20" s="978">
        <v>9</v>
      </c>
      <c r="C20" s="978"/>
      <c r="D20" s="979">
        <v>43487</v>
      </c>
      <c r="E20" s="980" t="s">
        <v>451</v>
      </c>
      <c r="F20" s="974" t="s">
        <v>1015</v>
      </c>
      <c r="G20" s="691">
        <v>138353</v>
      </c>
      <c r="H20" s="690">
        <v>20552.64</v>
      </c>
      <c r="I20" s="691" t="s">
        <v>1021</v>
      </c>
      <c r="J20" s="981"/>
      <c r="K20" s="982"/>
      <c r="L20" s="983"/>
      <c r="M20" s="983"/>
      <c r="N20" s="983"/>
      <c r="O20" s="983"/>
      <c r="P20" s="983"/>
      <c r="Q20" s="983"/>
      <c r="R20" s="983"/>
      <c r="S20" s="984" t="s">
        <v>470</v>
      </c>
      <c r="T20" s="983"/>
      <c r="U20" s="985" t="s">
        <v>539</v>
      </c>
      <c r="V20" s="808" t="s">
        <v>1013</v>
      </c>
      <c r="W20" s="808" t="s">
        <v>1012</v>
      </c>
    </row>
    <row r="21" spans="1:24" s="635" customFormat="1" ht="26.25" customHeight="1" x14ac:dyDescent="0.25">
      <c r="A21" s="948"/>
      <c r="B21" s="978">
        <v>10</v>
      </c>
      <c r="C21" s="978"/>
      <c r="D21" s="979">
        <v>43487</v>
      </c>
      <c r="E21" s="980" t="s">
        <v>451</v>
      </c>
      <c r="F21" s="974" t="s">
        <v>1018</v>
      </c>
      <c r="G21" s="691">
        <v>138565</v>
      </c>
      <c r="H21" s="690">
        <v>22903.4</v>
      </c>
      <c r="I21" s="691" t="s">
        <v>1022</v>
      </c>
      <c r="J21" s="981"/>
      <c r="K21" s="982"/>
      <c r="L21" s="983"/>
      <c r="M21" s="983"/>
      <c r="N21" s="983"/>
      <c r="O21" s="983"/>
      <c r="P21" s="983"/>
      <c r="Q21" s="983"/>
      <c r="R21" s="983"/>
      <c r="S21" s="984" t="s">
        <v>470</v>
      </c>
      <c r="T21" s="983"/>
      <c r="U21" s="985" t="s">
        <v>539</v>
      </c>
      <c r="V21" s="808" t="s">
        <v>967</v>
      </c>
      <c r="W21" s="808" t="s">
        <v>984</v>
      </c>
    </row>
    <row r="22" spans="1:24" s="635" customFormat="1" ht="26.25" customHeight="1" x14ac:dyDescent="0.25">
      <c r="A22" s="948"/>
      <c r="B22" s="978">
        <v>11</v>
      </c>
      <c r="C22" s="978"/>
      <c r="D22" s="979">
        <v>43487</v>
      </c>
      <c r="E22" s="980" t="s">
        <v>451</v>
      </c>
      <c r="F22" s="974" t="s">
        <v>1024</v>
      </c>
      <c r="G22" s="691">
        <v>139761</v>
      </c>
      <c r="H22" s="690">
        <v>29500</v>
      </c>
      <c r="I22" s="691" t="s">
        <v>1023</v>
      </c>
      <c r="J22" s="981"/>
      <c r="K22" s="982"/>
      <c r="L22" s="983"/>
      <c r="M22" s="983"/>
      <c r="N22" s="983"/>
      <c r="O22" s="983"/>
      <c r="P22" s="983"/>
      <c r="Q22" s="983"/>
      <c r="R22" s="983"/>
      <c r="S22" s="984" t="s">
        <v>470</v>
      </c>
      <c r="T22" s="983"/>
      <c r="U22" s="985" t="s">
        <v>539</v>
      </c>
      <c r="V22" s="808" t="s">
        <v>1025</v>
      </c>
      <c r="W22" s="808" t="s">
        <v>1026</v>
      </c>
    </row>
    <row r="23" spans="1:24" s="635" customFormat="1" ht="26.25" customHeight="1" x14ac:dyDescent="0.25">
      <c r="A23" s="948"/>
      <c r="B23" s="978">
        <v>12</v>
      </c>
      <c r="C23" s="978"/>
      <c r="D23" s="979">
        <v>43487</v>
      </c>
      <c r="E23" s="980" t="s">
        <v>451</v>
      </c>
      <c r="F23" s="974" t="s">
        <v>1028</v>
      </c>
      <c r="G23" s="691">
        <v>139966</v>
      </c>
      <c r="H23" s="690">
        <v>244000</v>
      </c>
      <c r="I23" s="691" t="s">
        <v>1027</v>
      </c>
      <c r="J23" s="981"/>
      <c r="K23" s="982"/>
      <c r="L23" s="983"/>
      <c r="M23" s="983"/>
      <c r="N23" s="983"/>
      <c r="O23" s="983"/>
      <c r="P23" s="983"/>
      <c r="Q23" s="983"/>
      <c r="R23" s="983"/>
      <c r="S23" s="984" t="s">
        <v>470</v>
      </c>
      <c r="T23" s="983"/>
      <c r="U23" s="985" t="s">
        <v>1034</v>
      </c>
      <c r="V23" s="808" t="s">
        <v>1013</v>
      </c>
      <c r="W23" s="808" t="s">
        <v>1012</v>
      </c>
    </row>
    <row r="24" spans="1:24" s="635" customFormat="1" ht="26.25" customHeight="1" x14ac:dyDescent="0.25">
      <c r="A24" s="948"/>
      <c r="B24" s="978">
        <v>13</v>
      </c>
      <c r="C24" s="978"/>
      <c r="D24" s="979">
        <v>43595</v>
      </c>
      <c r="E24" s="980" t="s">
        <v>451</v>
      </c>
      <c r="F24" s="974" t="s">
        <v>1029</v>
      </c>
      <c r="G24" s="691">
        <v>140841</v>
      </c>
      <c r="H24" s="690">
        <v>16003.88</v>
      </c>
      <c r="I24" s="691" t="s">
        <v>521</v>
      </c>
      <c r="J24" s="981"/>
      <c r="K24" s="982"/>
      <c r="L24" s="983"/>
      <c r="M24" s="983"/>
      <c r="N24" s="983"/>
      <c r="O24" s="983"/>
      <c r="P24" s="983"/>
      <c r="Q24" s="983"/>
      <c r="R24" s="983"/>
      <c r="S24" s="984" t="s">
        <v>470</v>
      </c>
      <c r="T24" s="983"/>
      <c r="U24" s="985" t="s">
        <v>539</v>
      </c>
      <c r="V24" s="808" t="s">
        <v>967</v>
      </c>
      <c r="W24" s="808" t="s">
        <v>990</v>
      </c>
    </row>
    <row r="25" spans="1:24" s="635" customFormat="1" ht="26.25" customHeight="1" x14ac:dyDescent="0.25">
      <c r="A25" s="948"/>
      <c r="B25" s="978"/>
      <c r="C25" s="978"/>
      <c r="D25" s="979">
        <v>43595</v>
      </c>
      <c r="E25" s="980" t="s">
        <v>451</v>
      </c>
      <c r="F25" s="974" t="s">
        <v>1029</v>
      </c>
      <c r="G25" s="691">
        <v>140850</v>
      </c>
      <c r="H25" s="690">
        <v>6400</v>
      </c>
      <c r="I25" s="691" t="s">
        <v>1066</v>
      </c>
      <c r="J25" s="981"/>
      <c r="K25" s="982"/>
      <c r="L25" s="983"/>
      <c r="M25" s="983"/>
      <c r="N25" s="983"/>
      <c r="O25" s="983" t="s">
        <v>379</v>
      </c>
      <c r="P25" s="983"/>
      <c r="Q25" s="983"/>
      <c r="R25" s="983"/>
      <c r="S25" s="984" t="s">
        <v>470</v>
      </c>
      <c r="T25" s="983"/>
      <c r="U25" s="985" t="s">
        <v>539</v>
      </c>
      <c r="V25" s="808" t="s">
        <v>708</v>
      </c>
      <c r="W25" s="808" t="s">
        <v>987</v>
      </c>
    </row>
    <row r="26" spans="1:24" s="635" customFormat="1" ht="26.25" customHeight="1" x14ac:dyDescent="0.25">
      <c r="A26" s="948"/>
      <c r="B26" s="978"/>
      <c r="C26" s="978"/>
      <c r="D26" s="979">
        <v>43595</v>
      </c>
      <c r="E26" s="980" t="s">
        <v>451</v>
      </c>
      <c r="F26" s="974" t="s">
        <v>1029</v>
      </c>
      <c r="G26" s="691">
        <v>140844</v>
      </c>
      <c r="H26" s="690">
        <v>5200</v>
      </c>
      <c r="I26" s="691" t="s">
        <v>1067</v>
      </c>
      <c r="J26" s="981"/>
      <c r="K26" s="982"/>
      <c r="L26" s="983"/>
      <c r="M26" s="983"/>
      <c r="N26" s="983"/>
      <c r="O26" s="983"/>
      <c r="P26" s="983"/>
      <c r="Q26" s="983"/>
      <c r="R26" s="983"/>
      <c r="S26" s="984" t="s">
        <v>470</v>
      </c>
      <c r="T26" s="983"/>
      <c r="U26" s="985" t="s">
        <v>539</v>
      </c>
      <c r="V26" s="808" t="s">
        <v>708</v>
      </c>
      <c r="W26" s="808" t="s">
        <v>987</v>
      </c>
    </row>
    <row r="27" spans="1:24" s="635" customFormat="1" ht="26.25" customHeight="1" x14ac:dyDescent="0.25">
      <c r="A27" s="948"/>
      <c r="B27" s="978">
        <v>14</v>
      </c>
      <c r="C27" s="978"/>
      <c r="D27" s="979">
        <v>43595</v>
      </c>
      <c r="E27" s="980" t="s">
        <v>451</v>
      </c>
      <c r="F27" s="974" t="s">
        <v>1030</v>
      </c>
      <c r="G27" s="691">
        <v>140171</v>
      </c>
      <c r="H27" s="690">
        <v>310.5</v>
      </c>
      <c r="I27" s="691" t="s">
        <v>1008</v>
      </c>
      <c r="J27" s="981"/>
      <c r="K27" s="982"/>
      <c r="L27" s="983"/>
      <c r="M27" s="983"/>
      <c r="N27" s="983"/>
      <c r="O27" s="983"/>
      <c r="P27" s="983"/>
      <c r="Q27" s="983"/>
      <c r="R27" s="983"/>
      <c r="S27" s="984" t="s">
        <v>470</v>
      </c>
      <c r="T27" s="983"/>
      <c r="U27" s="985" t="s">
        <v>539</v>
      </c>
      <c r="V27" s="808" t="s">
        <v>967</v>
      </c>
      <c r="W27" s="808" t="s">
        <v>990</v>
      </c>
    </row>
    <row r="28" spans="1:24" s="635" customFormat="1" ht="26.25" customHeight="1" x14ac:dyDescent="0.25">
      <c r="A28" s="948"/>
      <c r="B28" s="978">
        <v>15</v>
      </c>
      <c r="C28" s="978"/>
      <c r="D28" s="979">
        <v>43595</v>
      </c>
      <c r="E28" s="980" t="s">
        <v>451</v>
      </c>
      <c r="F28" s="974" t="s">
        <v>1031</v>
      </c>
      <c r="G28" s="691">
        <v>140343</v>
      </c>
      <c r="H28" s="949">
        <v>11442.92</v>
      </c>
      <c r="I28" s="691" t="s">
        <v>521</v>
      </c>
      <c r="J28" s="981"/>
      <c r="K28" s="982"/>
      <c r="L28" s="983"/>
      <c r="M28" s="983"/>
      <c r="N28" s="983"/>
      <c r="O28" s="983"/>
      <c r="P28" s="983"/>
      <c r="Q28" s="983"/>
      <c r="R28" s="983"/>
      <c r="S28" s="984" t="s">
        <v>470</v>
      </c>
      <c r="T28" s="983"/>
      <c r="U28" s="985" t="s">
        <v>539</v>
      </c>
      <c r="V28" s="808" t="s">
        <v>708</v>
      </c>
      <c r="W28" s="808" t="s">
        <v>1011</v>
      </c>
    </row>
    <row r="29" spans="1:24" s="635" customFormat="1" ht="26.25" customHeight="1" x14ac:dyDescent="0.25">
      <c r="A29" s="948"/>
      <c r="B29" s="978">
        <v>16</v>
      </c>
      <c r="C29" s="978"/>
      <c r="D29" s="979">
        <v>43595</v>
      </c>
      <c r="E29" s="980" t="s">
        <v>451</v>
      </c>
      <c r="F29" s="974" t="s">
        <v>1031</v>
      </c>
      <c r="G29" s="974">
        <v>141333</v>
      </c>
      <c r="H29" s="690">
        <v>20564.830000000002</v>
      </c>
      <c r="I29" s="691" t="s">
        <v>521</v>
      </c>
      <c r="J29" s="981"/>
      <c r="K29" s="982"/>
      <c r="L29" s="983"/>
      <c r="M29" s="983"/>
      <c r="N29" s="983"/>
      <c r="O29" s="983"/>
      <c r="P29" s="983"/>
      <c r="Q29" s="983"/>
      <c r="R29" s="983"/>
      <c r="S29" s="984" t="s">
        <v>470</v>
      </c>
      <c r="T29" s="983"/>
      <c r="U29" s="985" t="s">
        <v>539</v>
      </c>
      <c r="V29" s="808" t="s">
        <v>708</v>
      </c>
      <c r="W29" s="808" t="s">
        <v>1011</v>
      </c>
    </row>
    <row r="30" spans="1:24" s="635" customFormat="1" ht="26.25" customHeight="1" x14ac:dyDescent="0.25">
      <c r="A30" s="948"/>
      <c r="B30" s="978">
        <v>17</v>
      </c>
      <c r="C30" s="978"/>
      <c r="D30" s="979">
        <v>43595</v>
      </c>
      <c r="E30" s="980" t="s">
        <v>451</v>
      </c>
      <c r="F30" s="974" t="s">
        <v>1032</v>
      </c>
      <c r="G30" s="691">
        <v>138889</v>
      </c>
      <c r="H30" s="690">
        <v>18330</v>
      </c>
      <c r="I30" s="691" t="s">
        <v>1033</v>
      </c>
      <c r="J30" s="981"/>
      <c r="K30" s="982"/>
      <c r="L30" s="983"/>
      <c r="M30" s="983"/>
      <c r="N30" s="983"/>
      <c r="O30" s="983"/>
      <c r="P30" s="983"/>
      <c r="Q30" s="983"/>
      <c r="R30" s="983"/>
      <c r="S30" s="984" t="s">
        <v>470</v>
      </c>
      <c r="T30" s="983"/>
      <c r="U30" s="985" t="s">
        <v>539</v>
      </c>
      <c r="V30" s="808" t="s">
        <v>708</v>
      </c>
      <c r="W30" s="808" t="s">
        <v>1011</v>
      </c>
    </row>
    <row r="31" spans="1:24" s="635" customFormat="1" ht="26.25" customHeight="1" x14ac:dyDescent="0.25">
      <c r="A31" s="948"/>
      <c r="B31" s="990">
        <v>18</v>
      </c>
      <c r="C31" s="990"/>
      <c r="D31" s="991">
        <v>43595</v>
      </c>
      <c r="E31" s="992" t="s">
        <v>451</v>
      </c>
      <c r="F31" s="986" t="s">
        <v>1035</v>
      </c>
      <c r="G31" s="973">
        <v>141324</v>
      </c>
      <c r="H31" s="950">
        <v>152000</v>
      </c>
      <c r="I31" s="973" t="s">
        <v>1037</v>
      </c>
      <c r="J31" s="987"/>
      <c r="K31" s="988"/>
      <c r="L31" s="989"/>
      <c r="M31" s="989"/>
      <c r="N31" s="989"/>
      <c r="O31" s="989"/>
      <c r="P31" s="989"/>
      <c r="Q31" s="989"/>
      <c r="R31" s="989"/>
      <c r="S31" s="993" t="s">
        <v>470</v>
      </c>
      <c r="T31" s="989"/>
      <c r="U31" s="994" t="s">
        <v>1038</v>
      </c>
      <c r="V31" s="951" t="s">
        <v>717</v>
      </c>
      <c r="W31" s="951" t="s">
        <v>1036</v>
      </c>
    </row>
    <row r="32" spans="1:24" s="635" customFormat="1" ht="26.25" customHeight="1" x14ac:dyDescent="0.25">
      <c r="A32" s="952"/>
      <c r="B32" s="978">
        <v>19</v>
      </c>
      <c r="C32" s="978"/>
      <c r="D32" s="979">
        <v>43595</v>
      </c>
      <c r="E32" s="980" t="s">
        <v>451</v>
      </c>
      <c r="F32" s="995" t="s">
        <v>1029</v>
      </c>
      <c r="G32" s="691">
        <v>140843</v>
      </c>
      <c r="H32" s="690">
        <f>'C5.9.3Council item schedule'!G4</f>
        <v>3478260.87</v>
      </c>
      <c r="I32" s="691" t="s">
        <v>1039</v>
      </c>
      <c r="J32" s="981"/>
      <c r="K32" s="982"/>
      <c r="L32" s="983"/>
      <c r="M32" s="983"/>
      <c r="N32" s="983"/>
      <c r="O32" s="983"/>
      <c r="P32" s="983"/>
      <c r="Q32" s="983"/>
      <c r="R32" s="983"/>
      <c r="S32" s="984" t="s">
        <v>470</v>
      </c>
      <c r="T32" s="983"/>
      <c r="U32" s="985" t="s">
        <v>474</v>
      </c>
      <c r="V32" s="808" t="s">
        <v>1013</v>
      </c>
      <c r="W32" s="808" t="s">
        <v>1012</v>
      </c>
      <c r="X32" s="806"/>
    </row>
    <row r="33" spans="1:24" s="635" customFormat="1" ht="26.25" customHeight="1" x14ac:dyDescent="0.25">
      <c r="A33" s="952"/>
      <c r="B33" s="978">
        <v>20</v>
      </c>
      <c r="C33" s="978"/>
      <c r="D33" s="979">
        <v>43595</v>
      </c>
      <c r="E33" s="980" t="s">
        <v>451</v>
      </c>
      <c r="F33" s="995" t="s">
        <v>1042</v>
      </c>
      <c r="G33" s="691">
        <v>141540</v>
      </c>
      <c r="H33" s="690">
        <f>'C5.9.3Council item schedule'!G5</f>
        <v>3655239.13</v>
      </c>
      <c r="I33" s="691" t="s">
        <v>1039</v>
      </c>
      <c r="J33" s="981"/>
      <c r="K33" s="982"/>
      <c r="L33" s="983"/>
      <c r="M33" s="983"/>
      <c r="N33" s="983"/>
      <c r="O33" s="983"/>
      <c r="P33" s="983"/>
      <c r="Q33" s="983"/>
      <c r="R33" s="983"/>
      <c r="S33" s="984" t="s">
        <v>470</v>
      </c>
      <c r="T33" s="983"/>
      <c r="U33" s="985" t="s">
        <v>474</v>
      </c>
      <c r="V33" s="808" t="s">
        <v>708</v>
      </c>
      <c r="W33" s="808" t="s">
        <v>1040</v>
      </c>
      <c r="X33" s="806"/>
    </row>
    <row r="34" spans="1:24" s="635" customFormat="1" ht="26.25" customHeight="1" x14ac:dyDescent="0.25">
      <c r="A34" s="952"/>
      <c r="B34" s="978">
        <v>21</v>
      </c>
      <c r="C34" s="979"/>
      <c r="D34" s="979">
        <v>43595</v>
      </c>
      <c r="E34" s="980" t="s">
        <v>451</v>
      </c>
      <c r="F34" s="995" t="s">
        <v>1029</v>
      </c>
      <c r="G34" s="691">
        <v>140846</v>
      </c>
      <c r="H34" s="975">
        <f>'C5.9.3Council item schedule'!F6</f>
        <v>3710245</v>
      </c>
      <c r="I34" s="691" t="s">
        <v>1041</v>
      </c>
      <c r="J34" s="979"/>
      <c r="K34" s="979"/>
      <c r="L34" s="979"/>
      <c r="M34" s="979"/>
      <c r="N34" s="979"/>
      <c r="O34" s="979"/>
      <c r="P34" s="979"/>
      <c r="Q34" s="979"/>
      <c r="R34" s="979"/>
      <c r="S34" s="984" t="s">
        <v>470</v>
      </c>
      <c r="T34" s="979"/>
      <c r="U34" s="985" t="s">
        <v>474</v>
      </c>
      <c r="V34" s="808" t="s">
        <v>1013</v>
      </c>
      <c r="W34" s="808" t="s">
        <v>1012</v>
      </c>
      <c r="X34" s="806"/>
    </row>
    <row r="35" spans="1:24" s="635" customFormat="1" ht="26.25" customHeight="1" x14ac:dyDescent="0.25">
      <c r="A35" s="969"/>
      <c r="B35" s="978">
        <v>22</v>
      </c>
      <c r="C35" s="979"/>
      <c r="D35" s="979">
        <v>43595</v>
      </c>
      <c r="E35" s="980" t="s">
        <v>451</v>
      </c>
      <c r="F35" s="995" t="s">
        <v>1065</v>
      </c>
      <c r="G35" s="995" t="s">
        <v>1065</v>
      </c>
      <c r="H35" s="971">
        <f>'C5.9.3Council item schedule'!G7</f>
        <v>11307835</v>
      </c>
      <c r="I35" s="976" t="s">
        <v>1050</v>
      </c>
      <c r="J35" s="979"/>
      <c r="K35" s="979"/>
      <c r="L35" s="979"/>
      <c r="M35" s="979"/>
      <c r="N35" s="979"/>
      <c r="O35" s="979"/>
      <c r="P35" s="979"/>
      <c r="Q35" s="979"/>
      <c r="R35" s="979"/>
      <c r="S35" s="984" t="s">
        <v>470</v>
      </c>
      <c r="T35" s="979"/>
      <c r="U35" s="985" t="s">
        <v>474</v>
      </c>
      <c r="V35" s="953" t="s">
        <v>1065</v>
      </c>
      <c r="W35" s="953" t="s">
        <v>1065</v>
      </c>
      <c r="X35" s="970"/>
    </row>
    <row r="36" spans="1:24" s="635" customFormat="1" ht="26.25" customHeight="1" x14ac:dyDescent="0.25">
      <c r="A36" s="969"/>
      <c r="B36" s="978">
        <v>23</v>
      </c>
      <c r="C36" s="979"/>
      <c r="D36" s="979">
        <v>43595</v>
      </c>
      <c r="E36" s="980" t="s">
        <v>451</v>
      </c>
      <c r="F36" s="995" t="s">
        <v>1065</v>
      </c>
      <c r="G36" s="995" t="s">
        <v>1065</v>
      </c>
      <c r="H36" s="972">
        <f>'C5.9.3Council item schedule'!G8</f>
        <v>4807000</v>
      </c>
      <c r="I36" s="976" t="s">
        <v>1049</v>
      </c>
      <c r="J36" s="979"/>
      <c r="K36" s="979"/>
      <c r="L36" s="979"/>
      <c r="M36" s="979"/>
      <c r="N36" s="979"/>
      <c r="O36" s="979"/>
      <c r="P36" s="979"/>
      <c r="Q36" s="979"/>
      <c r="R36" s="979"/>
      <c r="S36" s="984" t="s">
        <v>470</v>
      </c>
      <c r="T36" s="979"/>
      <c r="U36" s="985" t="s">
        <v>474</v>
      </c>
      <c r="V36" s="953" t="s">
        <v>1065</v>
      </c>
      <c r="W36" s="953" t="s">
        <v>1065</v>
      </c>
      <c r="X36" s="970"/>
    </row>
    <row r="37" spans="1:24" s="635" customFormat="1" ht="26.25" customHeight="1" x14ac:dyDescent="0.25">
      <c r="A37" s="969"/>
      <c r="B37" s="978">
        <v>24</v>
      </c>
      <c r="C37" s="979"/>
      <c r="D37" s="979">
        <v>43676</v>
      </c>
      <c r="E37" s="980" t="s">
        <v>451</v>
      </c>
      <c r="F37" s="995" t="s">
        <v>1068</v>
      </c>
      <c r="G37" s="691">
        <v>144621</v>
      </c>
      <c r="H37" s="971">
        <v>18158.5</v>
      </c>
      <c r="I37" s="691" t="s">
        <v>521</v>
      </c>
      <c r="J37" s="979"/>
      <c r="K37" s="979"/>
      <c r="L37" s="979"/>
      <c r="M37" s="979"/>
      <c r="N37" s="979"/>
      <c r="O37" s="979"/>
      <c r="P37" s="979"/>
      <c r="Q37" s="979"/>
      <c r="R37" s="979"/>
      <c r="S37" s="984" t="s">
        <v>470</v>
      </c>
      <c r="T37" s="979"/>
      <c r="U37" s="985" t="s">
        <v>539</v>
      </c>
      <c r="V37" s="808" t="s">
        <v>708</v>
      </c>
      <c r="W37" s="808" t="s">
        <v>1011</v>
      </c>
      <c r="X37" s="970"/>
    </row>
    <row r="38" spans="1:24" s="635" customFormat="1" ht="26.25" customHeight="1" x14ac:dyDescent="0.25">
      <c r="A38" s="969"/>
      <c r="B38" s="978">
        <v>25</v>
      </c>
      <c r="C38" s="979"/>
      <c r="D38" s="979">
        <v>43676</v>
      </c>
      <c r="E38" s="980" t="s">
        <v>451</v>
      </c>
      <c r="F38" s="995" t="s">
        <v>1068</v>
      </c>
      <c r="G38" s="691">
        <v>144632</v>
      </c>
      <c r="H38" s="971">
        <v>2309.1999999999998</v>
      </c>
      <c r="I38" s="691" t="s">
        <v>1008</v>
      </c>
      <c r="J38" s="981"/>
      <c r="K38" s="982"/>
      <c r="L38" s="983"/>
      <c r="M38" s="983"/>
      <c r="N38" s="983"/>
      <c r="O38" s="983"/>
      <c r="P38" s="983"/>
      <c r="Q38" s="983"/>
      <c r="R38" s="983"/>
      <c r="S38" s="984" t="s">
        <v>470</v>
      </c>
      <c r="T38" s="983"/>
      <c r="U38" s="985" t="s">
        <v>539</v>
      </c>
      <c r="V38" s="808" t="s">
        <v>967</v>
      </c>
      <c r="W38" s="808" t="s">
        <v>990</v>
      </c>
    </row>
    <row r="39" spans="1:24" s="635" customFormat="1" ht="26.25" customHeight="1" x14ac:dyDescent="0.25">
      <c r="A39" s="969"/>
      <c r="B39" s="978">
        <v>26</v>
      </c>
      <c r="C39" s="979"/>
      <c r="D39" s="979">
        <v>43676</v>
      </c>
      <c r="E39" s="980" t="s">
        <v>451</v>
      </c>
      <c r="F39" s="995" t="s">
        <v>1068</v>
      </c>
      <c r="G39" s="691">
        <v>144634</v>
      </c>
      <c r="H39" s="971">
        <v>13653.42</v>
      </c>
      <c r="I39" s="691" t="s">
        <v>1008</v>
      </c>
      <c r="J39" s="981"/>
      <c r="K39" s="982"/>
      <c r="L39" s="983"/>
      <c r="M39" s="983"/>
      <c r="N39" s="983"/>
      <c r="O39" s="983"/>
      <c r="P39" s="983"/>
      <c r="Q39" s="983"/>
      <c r="R39" s="983"/>
      <c r="S39" s="984" t="s">
        <v>470</v>
      </c>
      <c r="T39" s="983"/>
      <c r="U39" s="985" t="s">
        <v>539</v>
      </c>
      <c r="V39" s="808" t="s">
        <v>967</v>
      </c>
      <c r="W39" s="808" t="s">
        <v>990</v>
      </c>
    </row>
    <row r="40" spans="1:24" s="635" customFormat="1" ht="26.25" customHeight="1" x14ac:dyDescent="0.25">
      <c r="A40" s="969"/>
      <c r="B40" s="978">
        <v>27</v>
      </c>
      <c r="C40" s="979"/>
      <c r="D40" s="979">
        <v>43676</v>
      </c>
      <c r="E40" s="980" t="s">
        <v>451</v>
      </c>
      <c r="F40" s="995" t="s">
        <v>1068</v>
      </c>
      <c r="G40" s="691">
        <v>144635</v>
      </c>
      <c r="H40" s="971">
        <v>5996.2</v>
      </c>
      <c r="I40" s="691" t="s">
        <v>1008</v>
      </c>
      <c r="J40" s="981"/>
      <c r="K40" s="982"/>
      <c r="L40" s="983"/>
      <c r="M40" s="983"/>
      <c r="N40" s="983"/>
      <c r="O40" s="983"/>
      <c r="P40" s="983"/>
      <c r="Q40" s="983"/>
      <c r="R40" s="983"/>
      <c r="S40" s="984" t="s">
        <v>470</v>
      </c>
      <c r="T40" s="983"/>
      <c r="U40" s="985" t="s">
        <v>539</v>
      </c>
      <c r="V40" s="808" t="s">
        <v>967</v>
      </c>
      <c r="W40" s="808" t="s">
        <v>990</v>
      </c>
    </row>
    <row r="41" spans="1:24" s="635" customFormat="1" ht="26.25" customHeight="1" x14ac:dyDescent="0.25">
      <c r="A41" s="969"/>
      <c r="B41" s="978">
        <v>28</v>
      </c>
      <c r="C41" s="979"/>
      <c r="D41" s="979">
        <v>43676</v>
      </c>
      <c r="E41" s="980" t="s">
        <v>451</v>
      </c>
      <c r="F41" s="995" t="s">
        <v>1068</v>
      </c>
      <c r="G41" s="691">
        <v>144636</v>
      </c>
      <c r="H41" s="972">
        <v>43731.519999999997</v>
      </c>
      <c r="I41" s="691" t="s">
        <v>1008</v>
      </c>
      <c r="J41" s="981"/>
      <c r="K41" s="982"/>
      <c r="L41" s="983"/>
      <c r="M41" s="983"/>
      <c r="N41" s="983"/>
      <c r="O41" s="983"/>
      <c r="P41" s="983"/>
      <c r="Q41" s="983"/>
      <c r="R41" s="983"/>
      <c r="S41" s="984" t="s">
        <v>470</v>
      </c>
      <c r="T41" s="983"/>
      <c r="U41" s="985" t="s">
        <v>539</v>
      </c>
      <c r="V41" s="808" t="s">
        <v>967</v>
      </c>
      <c r="W41" s="808" t="s">
        <v>1069</v>
      </c>
    </row>
    <row r="42" spans="1:24" s="635" customFormat="1" ht="26.25" customHeight="1" x14ac:dyDescent="0.25">
      <c r="A42" s="969"/>
      <c r="B42" s="978">
        <v>29</v>
      </c>
      <c r="C42" s="979"/>
      <c r="D42" s="979"/>
      <c r="E42" s="980"/>
      <c r="F42" s="1329" t="s">
        <v>1355</v>
      </c>
      <c r="G42" s="1333">
        <v>139723</v>
      </c>
      <c r="H42" s="1346">
        <v>50051.8</v>
      </c>
      <c r="I42" s="1333" t="s">
        <v>1354</v>
      </c>
      <c r="J42" s="981"/>
      <c r="K42" s="982"/>
      <c r="L42" s="983"/>
      <c r="M42" s="983"/>
      <c r="N42" s="983"/>
      <c r="O42" s="983"/>
      <c r="P42" s="983"/>
      <c r="Q42" s="983"/>
      <c r="R42" s="983"/>
      <c r="S42" s="984" t="s">
        <v>470</v>
      </c>
      <c r="T42" s="983"/>
      <c r="U42" s="985"/>
      <c r="V42" s="808"/>
      <c r="W42" s="808"/>
    </row>
    <row r="43" spans="1:24" s="635" customFormat="1" ht="26.25" customHeight="1" x14ac:dyDescent="0.25">
      <c r="A43" s="969"/>
      <c r="B43" s="978">
        <v>30</v>
      </c>
      <c r="C43" s="979"/>
      <c r="D43" s="979"/>
      <c r="E43" s="980"/>
      <c r="F43" s="1329" t="s">
        <v>1355</v>
      </c>
      <c r="G43" s="1330">
        <v>136772</v>
      </c>
      <c r="H43" s="1347">
        <v>100210</v>
      </c>
      <c r="I43" s="1348" t="s">
        <v>1356</v>
      </c>
      <c r="J43" s="981"/>
      <c r="K43" s="982"/>
      <c r="L43" s="983"/>
      <c r="M43" s="983"/>
      <c r="N43" s="983"/>
      <c r="O43" s="983"/>
      <c r="P43" s="983"/>
      <c r="Q43" s="983"/>
      <c r="R43" s="983"/>
      <c r="S43" s="984" t="s">
        <v>470</v>
      </c>
      <c r="T43" s="983"/>
      <c r="U43" s="985"/>
      <c r="V43" s="808"/>
      <c r="W43" s="808"/>
    </row>
    <row r="44" spans="1:24" s="635" customFormat="1" ht="26.25" customHeight="1" x14ac:dyDescent="0.25">
      <c r="A44" s="969"/>
      <c r="B44" s="978">
        <v>31</v>
      </c>
      <c r="C44" s="979"/>
      <c r="D44" s="979"/>
      <c r="E44" s="980"/>
      <c r="F44" s="1329" t="s">
        <v>1357</v>
      </c>
      <c r="G44" s="1330">
        <v>138971</v>
      </c>
      <c r="H44" s="1331">
        <v>1141482</v>
      </c>
      <c r="I44" s="1330" t="s">
        <v>1308</v>
      </c>
      <c r="J44" s="981"/>
      <c r="K44" s="982"/>
      <c r="L44" s="983"/>
      <c r="M44" s="983"/>
      <c r="N44" s="983"/>
      <c r="O44" s="983"/>
      <c r="P44" s="983"/>
      <c r="Q44" s="983"/>
      <c r="R44" s="983"/>
      <c r="S44" s="984" t="s">
        <v>470</v>
      </c>
      <c r="T44" s="983"/>
      <c r="U44" s="985"/>
      <c r="V44" s="808"/>
      <c r="W44" s="808"/>
    </row>
    <row r="45" spans="1:24" s="635" customFormat="1" ht="26.25" customHeight="1" x14ac:dyDescent="0.25">
      <c r="A45" s="969"/>
      <c r="B45" s="978">
        <v>32</v>
      </c>
      <c r="C45" s="979"/>
      <c r="D45" s="979"/>
      <c r="E45" s="980"/>
      <c r="F45" s="1329" t="s">
        <v>1357</v>
      </c>
      <c r="G45" s="1330">
        <v>139818</v>
      </c>
      <c r="H45" s="1331">
        <v>1760284.2</v>
      </c>
      <c r="I45" s="1330" t="s">
        <v>1752</v>
      </c>
      <c r="J45" s="981"/>
      <c r="K45" s="982"/>
      <c r="L45" s="983"/>
      <c r="M45" s="983"/>
      <c r="N45" s="983"/>
      <c r="O45" s="983"/>
      <c r="P45" s="983"/>
      <c r="Q45" s="983"/>
      <c r="R45" s="983"/>
      <c r="S45" s="984"/>
      <c r="T45" s="983"/>
      <c r="U45" s="985"/>
      <c r="V45" s="808"/>
      <c r="W45" s="808"/>
    </row>
    <row r="46" spans="1:24" s="635" customFormat="1" ht="26.25" customHeight="1" x14ac:dyDescent="0.25">
      <c r="A46" s="969"/>
      <c r="B46" s="978">
        <v>33</v>
      </c>
      <c r="C46" s="979"/>
      <c r="D46" s="979"/>
      <c r="E46" s="980"/>
      <c r="F46" s="1336" t="s">
        <v>1358</v>
      </c>
      <c r="G46" s="1336">
        <v>140968</v>
      </c>
      <c r="H46" s="1337">
        <v>460000</v>
      </c>
      <c r="I46" s="1338" t="s">
        <v>1359</v>
      </c>
      <c r="J46" s="981"/>
      <c r="K46" s="982"/>
      <c r="L46" s="983"/>
      <c r="M46" s="983"/>
      <c r="N46" s="983"/>
      <c r="O46" s="983"/>
      <c r="P46" s="983"/>
      <c r="Q46" s="983"/>
      <c r="R46" s="983"/>
      <c r="S46" s="984"/>
      <c r="T46" s="983"/>
      <c r="U46" s="985"/>
      <c r="V46" s="808"/>
      <c r="W46" s="808"/>
    </row>
    <row r="47" spans="1:24" s="635" customFormat="1" ht="26.25" customHeight="1" x14ac:dyDescent="0.25">
      <c r="A47" s="969"/>
      <c r="B47" s="978">
        <v>34</v>
      </c>
      <c r="C47" s="979"/>
      <c r="D47" s="979"/>
      <c r="E47" s="980"/>
      <c r="F47" s="1332" t="s">
        <v>1361</v>
      </c>
      <c r="G47" s="1333"/>
      <c r="H47" s="1334">
        <v>344648171</v>
      </c>
      <c r="I47" s="1335" t="s">
        <v>1360</v>
      </c>
      <c r="J47" s="981"/>
      <c r="K47" s="982"/>
      <c r="L47" s="983"/>
      <c r="M47" s="983"/>
      <c r="N47" s="983"/>
      <c r="O47" s="983"/>
      <c r="P47" s="983"/>
      <c r="Q47" s="983"/>
      <c r="R47" s="983"/>
      <c r="S47" s="984"/>
      <c r="T47" s="983"/>
      <c r="U47" s="985"/>
      <c r="V47" s="808"/>
      <c r="W47" s="808"/>
    </row>
    <row r="48" spans="1:24" s="635" customFormat="1" ht="36" customHeight="1" x14ac:dyDescent="0.25">
      <c r="A48" s="969"/>
      <c r="B48" s="978">
        <v>35</v>
      </c>
      <c r="C48" s="979"/>
      <c r="D48" s="979"/>
      <c r="E48" s="980"/>
      <c r="F48" s="1329" t="s">
        <v>1363</v>
      </c>
      <c r="G48" s="1339" t="s">
        <v>1392</v>
      </c>
      <c r="H48" s="1340">
        <v>119000</v>
      </c>
      <c r="I48" s="1341" t="s">
        <v>1362</v>
      </c>
      <c r="J48" s="981"/>
      <c r="K48" s="982"/>
      <c r="L48" s="983"/>
      <c r="M48" s="983"/>
      <c r="N48" s="983"/>
      <c r="O48" s="983"/>
      <c r="P48" s="983"/>
      <c r="Q48" s="983"/>
      <c r="R48" s="983"/>
      <c r="S48" s="984"/>
      <c r="T48" s="983"/>
      <c r="U48" s="985"/>
      <c r="V48" s="808"/>
      <c r="W48" s="808"/>
    </row>
    <row r="49" spans="1:23" s="635" customFormat="1" ht="26.25" customHeight="1" x14ac:dyDescent="0.25">
      <c r="A49" s="969"/>
      <c r="B49" s="978">
        <v>36</v>
      </c>
      <c r="C49" s="979"/>
      <c r="D49" s="979"/>
      <c r="E49" s="980"/>
      <c r="F49" s="1329" t="s">
        <v>1365</v>
      </c>
      <c r="G49" s="1342" t="s">
        <v>1364</v>
      </c>
      <c r="H49" s="1343">
        <f>53426.32+184632.85</f>
        <v>238059.17</v>
      </c>
      <c r="I49" s="1344" t="s">
        <v>1366</v>
      </c>
      <c r="J49" s="981"/>
      <c r="K49" s="982"/>
      <c r="L49" s="983"/>
      <c r="M49" s="983"/>
      <c r="N49" s="983"/>
      <c r="O49" s="983"/>
      <c r="P49" s="983"/>
      <c r="Q49" s="983"/>
      <c r="R49" s="983"/>
      <c r="S49" s="984"/>
      <c r="T49" s="983"/>
      <c r="U49" s="985"/>
      <c r="V49" s="808"/>
      <c r="W49" s="808"/>
    </row>
    <row r="50" spans="1:23" s="635" customFormat="1" ht="26.25" customHeight="1" x14ac:dyDescent="0.25">
      <c r="A50" s="969"/>
      <c r="B50" s="978">
        <v>37</v>
      </c>
      <c r="C50" s="979"/>
      <c r="D50" s="979"/>
      <c r="E50" s="980"/>
      <c r="F50" s="1329" t="s">
        <v>1372</v>
      </c>
      <c r="G50" s="1333" t="s">
        <v>1380</v>
      </c>
      <c r="H50" s="1343">
        <v>4358267.4400000004</v>
      </c>
      <c r="I50" s="1344" t="s">
        <v>1367</v>
      </c>
      <c r="J50" s="981"/>
      <c r="K50" s="982"/>
      <c r="L50" s="983"/>
      <c r="M50" s="983"/>
      <c r="N50" s="983"/>
      <c r="O50" s="983"/>
      <c r="P50" s="983"/>
      <c r="Q50" s="983"/>
      <c r="R50" s="983"/>
      <c r="S50" s="984"/>
      <c r="T50" s="983"/>
      <c r="U50" s="985"/>
      <c r="V50" s="808"/>
      <c r="W50" s="808"/>
    </row>
    <row r="51" spans="1:23" s="635" customFormat="1" ht="26.25" customHeight="1" x14ac:dyDescent="0.25">
      <c r="A51" s="969"/>
      <c r="B51" s="978">
        <v>38</v>
      </c>
      <c r="C51" s="979"/>
      <c r="D51" s="979"/>
      <c r="E51" s="980"/>
      <c r="F51" s="1329" t="s">
        <v>1372</v>
      </c>
      <c r="G51" s="1333" t="s">
        <v>1380</v>
      </c>
      <c r="H51" s="1343">
        <v>2577578.7400000002</v>
      </c>
      <c r="I51" s="1344" t="s">
        <v>1753</v>
      </c>
      <c r="J51" s="981"/>
      <c r="K51" s="982"/>
      <c r="L51" s="983"/>
      <c r="M51" s="983"/>
      <c r="N51" s="983"/>
      <c r="O51" s="983"/>
      <c r="P51" s="983"/>
      <c r="Q51" s="983"/>
      <c r="R51" s="983"/>
      <c r="S51" s="984"/>
      <c r="T51" s="983"/>
      <c r="U51" s="985"/>
      <c r="V51" s="808"/>
      <c r="W51" s="808"/>
    </row>
    <row r="52" spans="1:23" s="635" customFormat="1" ht="26.25" customHeight="1" x14ac:dyDescent="0.25">
      <c r="A52" s="969"/>
      <c r="B52" s="978">
        <v>39</v>
      </c>
      <c r="C52" s="979"/>
      <c r="D52" s="979"/>
      <c r="E52" s="980"/>
      <c r="F52" s="1329" t="s">
        <v>1372</v>
      </c>
      <c r="G52" s="1333" t="s">
        <v>1380</v>
      </c>
      <c r="H52" s="1343">
        <v>3107495.73</v>
      </c>
      <c r="I52" s="1344" t="s">
        <v>1368</v>
      </c>
      <c r="J52" s="981"/>
      <c r="K52" s="982"/>
      <c r="L52" s="983"/>
      <c r="M52" s="983"/>
      <c r="N52" s="983"/>
      <c r="O52" s="983"/>
      <c r="P52" s="983"/>
      <c r="Q52" s="983"/>
      <c r="R52" s="983"/>
      <c r="S52" s="984"/>
      <c r="T52" s="983"/>
      <c r="U52" s="985"/>
      <c r="V52" s="808"/>
      <c r="W52" s="808"/>
    </row>
    <row r="53" spans="1:23" s="635" customFormat="1" ht="26.25" customHeight="1" x14ac:dyDescent="0.25">
      <c r="A53" s="969"/>
      <c r="B53" s="978">
        <v>40</v>
      </c>
      <c r="C53" s="979"/>
      <c r="D53" s="979"/>
      <c r="E53" s="980"/>
      <c r="F53" s="1329" t="s">
        <v>1372</v>
      </c>
      <c r="G53" s="1333" t="s">
        <v>1380</v>
      </c>
      <c r="H53" s="1343">
        <v>3015917.72</v>
      </c>
      <c r="I53" s="1344" t="s">
        <v>1369</v>
      </c>
      <c r="J53" s="981"/>
      <c r="K53" s="982"/>
      <c r="L53" s="983"/>
      <c r="M53" s="983"/>
      <c r="N53" s="983"/>
      <c r="O53" s="983"/>
      <c r="P53" s="983"/>
      <c r="Q53" s="983"/>
      <c r="R53" s="983"/>
      <c r="S53" s="984"/>
      <c r="T53" s="983"/>
      <c r="U53" s="985"/>
      <c r="V53" s="808"/>
      <c r="W53" s="808"/>
    </row>
    <row r="54" spans="1:23" s="635" customFormat="1" ht="26.25" customHeight="1" x14ac:dyDescent="0.25">
      <c r="A54" s="969"/>
      <c r="B54" s="978">
        <v>41</v>
      </c>
      <c r="C54" s="979"/>
      <c r="D54" s="979"/>
      <c r="E54" s="980"/>
      <c r="F54" s="1329" t="s">
        <v>1372</v>
      </c>
      <c r="G54" s="1333" t="s">
        <v>1380</v>
      </c>
      <c r="H54" s="1343">
        <v>738506.48</v>
      </c>
      <c r="I54" s="1344" t="s">
        <v>1754</v>
      </c>
      <c r="J54" s="981"/>
      <c r="K54" s="982"/>
      <c r="L54" s="983"/>
      <c r="M54" s="983"/>
      <c r="N54" s="983"/>
      <c r="O54" s="983"/>
      <c r="P54" s="983"/>
      <c r="Q54" s="983"/>
      <c r="R54" s="983"/>
      <c r="S54" s="984"/>
      <c r="T54" s="983"/>
      <c r="U54" s="985"/>
      <c r="V54" s="808"/>
      <c r="W54" s="808"/>
    </row>
    <row r="55" spans="1:23" s="635" customFormat="1" ht="26.25" customHeight="1" x14ac:dyDescent="0.25">
      <c r="A55" s="969"/>
      <c r="B55" s="978">
        <v>42</v>
      </c>
      <c r="C55" s="979"/>
      <c r="D55" s="979"/>
      <c r="E55" s="980"/>
      <c r="F55" s="1329" t="s">
        <v>1372</v>
      </c>
      <c r="G55" s="1333" t="s">
        <v>1380</v>
      </c>
      <c r="H55" s="1343">
        <v>1519835.14</v>
      </c>
      <c r="I55" s="1344" t="s">
        <v>1370</v>
      </c>
      <c r="J55" s="981"/>
      <c r="K55" s="982"/>
      <c r="L55" s="983"/>
      <c r="M55" s="983"/>
      <c r="N55" s="983"/>
      <c r="O55" s="983"/>
      <c r="P55" s="983"/>
      <c r="Q55" s="983"/>
      <c r="R55" s="983"/>
      <c r="S55" s="984"/>
      <c r="T55" s="983"/>
      <c r="U55" s="985"/>
      <c r="V55" s="808"/>
      <c r="W55" s="808"/>
    </row>
    <row r="56" spans="1:23" s="635" customFormat="1" ht="26.25" customHeight="1" x14ac:dyDescent="0.25">
      <c r="A56" s="969"/>
      <c r="B56" s="978">
        <v>43</v>
      </c>
      <c r="C56" s="979"/>
      <c r="D56" s="979"/>
      <c r="E56" s="980"/>
      <c r="F56" s="1329" t="s">
        <v>1372</v>
      </c>
      <c r="G56" s="1333" t="s">
        <v>1380</v>
      </c>
      <c r="H56" s="1343">
        <v>1856856.7999999998</v>
      </c>
      <c r="I56" s="1345" t="s">
        <v>1371</v>
      </c>
      <c r="J56" s="981"/>
      <c r="K56" s="982"/>
      <c r="L56" s="983"/>
      <c r="M56" s="983"/>
      <c r="N56" s="983"/>
      <c r="O56" s="983"/>
      <c r="P56" s="983"/>
      <c r="Q56" s="983"/>
      <c r="R56" s="983"/>
      <c r="S56" s="984"/>
      <c r="T56" s="983"/>
      <c r="U56" s="985"/>
      <c r="V56" s="808"/>
      <c r="W56" s="808"/>
    </row>
    <row r="57" spans="1:23" s="635" customFormat="1" ht="26.25" customHeight="1" x14ac:dyDescent="0.25">
      <c r="A57" s="969"/>
      <c r="B57" s="978">
        <v>44</v>
      </c>
      <c r="C57" s="979"/>
      <c r="D57" s="979"/>
      <c r="E57" s="980"/>
      <c r="F57" s="1329" t="s">
        <v>1377</v>
      </c>
      <c r="G57" s="1333" t="s">
        <v>1380</v>
      </c>
      <c r="H57" s="1343">
        <v>1615283.43</v>
      </c>
      <c r="I57" s="1351" t="s">
        <v>1373</v>
      </c>
      <c r="J57" s="981"/>
      <c r="K57" s="982"/>
      <c r="L57" s="983"/>
      <c r="M57" s="983"/>
      <c r="N57" s="983"/>
      <c r="O57" s="983"/>
      <c r="P57" s="983"/>
      <c r="Q57" s="983"/>
      <c r="R57" s="983"/>
      <c r="S57" s="984"/>
      <c r="T57" s="983"/>
      <c r="U57" s="985"/>
      <c r="V57" s="808"/>
      <c r="W57" s="808"/>
    </row>
    <row r="58" spans="1:23" s="635" customFormat="1" ht="26.25" customHeight="1" x14ac:dyDescent="0.25">
      <c r="A58" s="969"/>
      <c r="B58" s="978">
        <v>45</v>
      </c>
      <c r="C58" s="979"/>
      <c r="D58" s="979"/>
      <c r="E58" s="980"/>
      <c r="F58" s="1329" t="s">
        <v>1393</v>
      </c>
      <c r="G58" s="1333" t="s">
        <v>1380</v>
      </c>
      <c r="H58" s="1349">
        <v>2313142.17</v>
      </c>
      <c r="I58" s="1350" t="s">
        <v>1308</v>
      </c>
      <c r="J58" s="981"/>
      <c r="K58" s="982"/>
      <c r="L58" s="983"/>
      <c r="M58" s="983"/>
      <c r="N58" s="983"/>
      <c r="O58" s="983"/>
      <c r="P58" s="983"/>
      <c r="Q58" s="983"/>
      <c r="R58" s="983"/>
      <c r="S58" s="984"/>
      <c r="T58" s="983"/>
      <c r="U58" s="985"/>
      <c r="V58" s="808"/>
      <c r="W58" s="808"/>
    </row>
    <row r="59" spans="1:23" s="635" customFormat="1" ht="26.25" customHeight="1" x14ac:dyDescent="0.25">
      <c r="A59" s="969"/>
      <c r="B59" s="978">
        <v>46</v>
      </c>
      <c r="C59" s="979"/>
      <c r="D59" s="979"/>
      <c r="E59" s="980"/>
      <c r="F59" s="1329" t="s">
        <v>1377</v>
      </c>
      <c r="G59" s="1333" t="s">
        <v>1380</v>
      </c>
      <c r="H59" s="1343">
        <v>2164888.61</v>
      </c>
      <c r="I59" s="1344" t="s">
        <v>1374</v>
      </c>
      <c r="J59" s="981"/>
      <c r="K59" s="982"/>
      <c r="L59" s="983"/>
      <c r="M59" s="983"/>
      <c r="N59" s="983"/>
      <c r="O59" s="983"/>
      <c r="P59" s="983"/>
      <c r="Q59" s="983"/>
      <c r="R59" s="983"/>
      <c r="S59" s="984"/>
      <c r="T59" s="983"/>
      <c r="U59" s="985"/>
      <c r="V59" s="808"/>
      <c r="W59" s="808"/>
    </row>
    <row r="60" spans="1:23" s="635" customFormat="1" ht="26.25" customHeight="1" x14ac:dyDescent="0.25">
      <c r="A60" s="969"/>
      <c r="B60" s="978">
        <v>47</v>
      </c>
      <c r="C60" s="979"/>
      <c r="D60" s="979"/>
      <c r="E60" s="980"/>
      <c r="F60" s="1329" t="s">
        <v>1377</v>
      </c>
      <c r="G60" s="1333" t="s">
        <v>1380</v>
      </c>
      <c r="H60" s="1343">
        <v>2802109.67</v>
      </c>
      <c r="I60" s="1344" t="s">
        <v>1375</v>
      </c>
      <c r="J60" s="981"/>
      <c r="K60" s="982"/>
      <c r="L60" s="983"/>
      <c r="M60" s="983"/>
      <c r="N60" s="983"/>
      <c r="O60" s="983"/>
      <c r="P60" s="983"/>
      <c r="Q60" s="983"/>
      <c r="R60" s="983"/>
      <c r="S60" s="984"/>
      <c r="T60" s="983"/>
      <c r="U60" s="985"/>
      <c r="V60" s="808"/>
      <c r="W60" s="808"/>
    </row>
    <row r="61" spans="1:23" s="635" customFormat="1" ht="26.25" customHeight="1" x14ac:dyDescent="0.25">
      <c r="A61" s="969"/>
      <c r="B61" s="978">
        <v>48</v>
      </c>
      <c r="C61" s="979"/>
      <c r="D61" s="979"/>
      <c r="E61" s="980"/>
      <c r="F61" s="1329" t="s">
        <v>1377</v>
      </c>
      <c r="G61" s="1333" t="s">
        <v>1380</v>
      </c>
      <c r="H61" s="1343">
        <v>929899.95</v>
      </c>
      <c r="I61" s="1344" t="s">
        <v>1376</v>
      </c>
      <c r="J61" s="981"/>
      <c r="K61" s="982"/>
      <c r="L61" s="983"/>
      <c r="M61" s="983"/>
      <c r="N61" s="983"/>
      <c r="O61" s="983"/>
      <c r="P61" s="983"/>
      <c r="Q61" s="983"/>
      <c r="R61" s="983"/>
      <c r="S61" s="984"/>
      <c r="T61" s="983"/>
      <c r="U61" s="985"/>
      <c r="V61" s="808"/>
      <c r="W61" s="808"/>
    </row>
    <row r="62" spans="1:23" s="635" customFormat="1" ht="26.25" customHeight="1" x14ac:dyDescent="0.25">
      <c r="A62" s="969"/>
      <c r="B62" s="978">
        <v>49</v>
      </c>
      <c r="C62" s="979"/>
      <c r="D62" s="979"/>
      <c r="E62" s="980"/>
      <c r="F62" s="1329" t="s">
        <v>1393</v>
      </c>
      <c r="G62" s="1333"/>
      <c r="H62" s="1343">
        <v>4432121.18</v>
      </c>
      <c r="I62" s="1344" t="s">
        <v>1755</v>
      </c>
      <c r="J62" s="981"/>
      <c r="K62" s="982"/>
      <c r="L62" s="983"/>
      <c r="M62" s="983"/>
      <c r="N62" s="983"/>
      <c r="O62" s="983"/>
      <c r="P62" s="983"/>
      <c r="Q62" s="983"/>
      <c r="R62" s="983"/>
      <c r="S62" s="984"/>
      <c r="T62" s="983"/>
      <c r="U62" s="985"/>
      <c r="V62" s="808"/>
      <c r="W62" s="808"/>
    </row>
    <row r="63" spans="1:23" s="635" customFormat="1" ht="26.25" customHeight="1" x14ac:dyDescent="0.25">
      <c r="A63" s="969"/>
      <c r="B63" s="978">
        <v>50</v>
      </c>
      <c r="C63" s="979"/>
      <c r="D63" s="979"/>
      <c r="E63" s="980"/>
      <c r="F63" s="1329" t="s">
        <v>1393</v>
      </c>
      <c r="G63" s="1333" t="s">
        <v>1380</v>
      </c>
      <c r="H63" s="1343">
        <v>6762193.8499999996</v>
      </c>
      <c r="I63" s="1333" t="s">
        <v>1394</v>
      </c>
      <c r="J63" s="981"/>
      <c r="K63" s="982"/>
      <c r="L63" s="983"/>
      <c r="M63" s="983"/>
      <c r="N63" s="983"/>
      <c r="O63" s="983"/>
      <c r="P63" s="983"/>
      <c r="Q63" s="983"/>
      <c r="R63" s="983"/>
      <c r="S63" s="984"/>
      <c r="T63" s="983"/>
      <c r="U63" s="985"/>
      <c r="V63" s="808"/>
      <c r="W63" s="808"/>
    </row>
    <row r="64" spans="1:23" s="635" customFormat="1" ht="26.25" customHeight="1" x14ac:dyDescent="0.25">
      <c r="A64" s="969"/>
      <c r="B64" s="978">
        <v>51</v>
      </c>
      <c r="C64" s="979"/>
      <c r="D64" s="979"/>
      <c r="E64" s="980"/>
      <c r="F64" s="1329" t="s">
        <v>1393</v>
      </c>
      <c r="G64" s="1333" t="s">
        <v>1380</v>
      </c>
      <c r="H64" s="1343">
        <v>10576758.85</v>
      </c>
      <c r="I64" s="1333" t="s">
        <v>1395</v>
      </c>
      <c r="J64" s="981"/>
      <c r="K64" s="982"/>
      <c r="L64" s="983"/>
      <c r="M64" s="983"/>
      <c r="N64" s="983"/>
      <c r="O64" s="983"/>
      <c r="P64" s="983"/>
      <c r="Q64" s="983"/>
      <c r="R64" s="983"/>
      <c r="S64" s="984"/>
      <c r="T64" s="983"/>
      <c r="U64" s="985"/>
      <c r="V64" s="808"/>
      <c r="W64" s="808"/>
    </row>
    <row r="65" spans="1:23" s="635" customFormat="1" ht="26.25" customHeight="1" x14ac:dyDescent="0.25">
      <c r="A65" s="969"/>
      <c r="B65" s="978">
        <v>52</v>
      </c>
      <c r="C65" s="979"/>
      <c r="D65" s="979"/>
      <c r="E65" s="980"/>
      <c r="F65" s="1329" t="s">
        <v>1393</v>
      </c>
      <c r="G65" s="1333" t="s">
        <v>1380</v>
      </c>
      <c r="H65" s="1343">
        <v>1822842.78</v>
      </c>
      <c r="I65" s="1333" t="s">
        <v>1396</v>
      </c>
      <c r="J65" s="981"/>
      <c r="K65" s="982"/>
      <c r="L65" s="983"/>
      <c r="M65" s="983"/>
      <c r="N65" s="983"/>
      <c r="O65" s="983"/>
      <c r="P65" s="983"/>
      <c r="Q65" s="983"/>
      <c r="R65" s="983"/>
      <c r="S65" s="984"/>
      <c r="T65" s="983"/>
      <c r="U65" s="985"/>
      <c r="V65" s="808"/>
      <c r="W65" s="808"/>
    </row>
    <row r="66" spans="1:23" s="635" customFormat="1" ht="26.25" customHeight="1" x14ac:dyDescent="0.25">
      <c r="A66" s="969"/>
      <c r="B66" s="978">
        <v>53</v>
      </c>
      <c r="C66" s="979"/>
      <c r="D66" s="979"/>
      <c r="E66" s="980"/>
      <c r="F66" s="1329" t="s">
        <v>1393</v>
      </c>
      <c r="G66" s="1333" t="s">
        <v>1380</v>
      </c>
      <c r="H66" s="1343">
        <v>7703267.2200000007</v>
      </c>
      <c r="I66" s="1333" t="s">
        <v>1397</v>
      </c>
      <c r="J66" s="981"/>
      <c r="K66" s="982"/>
      <c r="L66" s="983"/>
      <c r="M66" s="983"/>
      <c r="N66" s="983"/>
      <c r="O66" s="983"/>
      <c r="P66" s="983"/>
      <c r="Q66" s="983"/>
      <c r="R66" s="983"/>
      <c r="S66" s="984"/>
      <c r="T66" s="983"/>
      <c r="U66" s="985"/>
      <c r="V66" s="808"/>
      <c r="W66" s="808"/>
    </row>
    <row r="67" spans="1:23" s="635" customFormat="1" ht="26.25" customHeight="1" x14ac:dyDescent="0.25">
      <c r="A67" s="969"/>
      <c r="B67" s="978">
        <v>54</v>
      </c>
      <c r="C67" s="979"/>
      <c r="D67" s="979"/>
      <c r="E67" s="980"/>
      <c r="F67" s="1329" t="s">
        <v>1379</v>
      </c>
      <c r="G67" s="1333" t="s">
        <v>1380</v>
      </c>
      <c r="H67" s="1343">
        <v>427189.82999999996</v>
      </c>
      <c r="I67" s="1345" t="s">
        <v>1378</v>
      </c>
      <c r="J67" s="981"/>
      <c r="K67" s="982"/>
      <c r="L67" s="983"/>
      <c r="M67" s="983"/>
      <c r="N67" s="983"/>
      <c r="O67" s="983"/>
      <c r="P67" s="983"/>
      <c r="Q67" s="983"/>
      <c r="R67" s="983"/>
      <c r="S67" s="984"/>
      <c r="T67" s="983"/>
      <c r="U67" s="985"/>
      <c r="V67" s="808"/>
      <c r="W67" s="808"/>
    </row>
    <row r="68" spans="1:23" s="635" customFormat="1" ht="26.25" customHeight="1" x14ac:dyDescent="0.25">
      <c r="A68" s="969"/>
      <c r="B68" s="978">
        <v>55</v>
      </c>
      <c r="C68" s="979"/>
      <c r="D68" s="979"/>
      <c r="E68" s="980"/>
      <c r="F68" s="1329" t="s">
        <v>1379</v>
      </c>
      <c r="G68" s="1333" t="s">
        <v>1380</v>
      </c>
      <c r="H68" s="1343">
        <v>2545224.1</v>
      </c>
      <c r="I68" s="1345" t="s">
        <v>1383</v>
      </c>
      <c r="J68" s="981"/>
      <c r="K68" s="982"/>
      <c r="L68" s="983"/>
      <c r="M68" s="983"/>
      <c r="N68" s="983"/>
      <c r="O68" s="983"/>
      <c r="P68" s="983"/>
      <c r="Q68" s="983"/>
      <c r="R68" s="983"/>
      <c r="S68" s="984"/>
      <c r="T68" s="983"/>
      <c r="U68" s="985"/>
      <c r="V68" s="808"/>
      <c r="W68" s="808"/>
    </row>
    <row r="69" spans="1:23" s="635" customFormat="1" ht="26.25" customHeight="1" x14ac:dyDescent="0.25">
      <c r="A69" s="969"/>
      <c r="B69" s="978">
        <v>56</v>
      </c>
      <c r="C69" s="979"/>
      <c r="D69" s="979"/>
      <c r="E69" s="980"/>
      <c r="F69" s="1329" t="s">
        <v>1379</v>
      </c>
      <c r="G69" s="1333" t="s">
        <v>1380</v>
      </c>
      <c r="H69" s="1343">
        <v>1307804.8199999998</v>
      </c>
      <c r="I69" s="1345" t="s">
        <v>641</v>
      </c>
      <c r="J69" s="981"/>
      <c r="K69" s="982"/>
      <c r="L69" s="983"/>
      <c r="M69" s="983"/>
      <c r="N69" s="983"/>
      <c r="O69" s="983"/>
      <c r="P69" s="983"/>
      <c r="Q69" s="983"/>
      <c r="R69" s="983"/>
      <c r="S69" s="984"/>
      <c r="T69" s="983"/>
      <c r="U69" s="985"/>
      <c r="V69" s="808"/>
      <c r="W69" s="808"/>
    </row>
    <row r="70" spans="1:23" s="635" customFormat="1" ht="26.25" customHeight="1" x14ac:dyDescent="0.25">
      <c r="A70" s="969"/>
      <c r="B70" s="978">
        <v>57</v>
      </c>
      <c r="C70" s="979"/>
      <c r="D70" s="979"/>
      <c r="E70" s="980"/>
      <c r="F70" s="1329" t="s">
        <v>1379</v>
      </c>
      <c r="G70" s="1333" t="s">
        <v>1380</v>
      </c>
      <c r="H70" s="1343">
        <v>1428590</v>
      </c>
      <c r="I70" s="1345" t="s">
        <v>1384</v>
      </c>
      <c r="J70" s="981"/>
      <c r="K70" s="982"/>
      <c r="L70" s="983"/>
      <c r="M70" s="983"/>
      <c r="N70" s="983"/>
      <c r="O70" s="983"/>
      <c r="P70" s="983"/>
      <c r="Q70" s="983"/>
      <c r="R70" s="983"/>
      <c r="S70" s="984"/>
      <c r="T70" s="983"/>
      <c r="U70" s="985"/>
      <c r="V70" s="808"/>
      <c r="W70" s="808"/>
    </row>
    <row r="71" spans="1:23" s="635" customFormat="1" ht="26.25" customHeight="1" x14ac:dyDescent="0.25">
      <c r="A71" s="969"/>
      <c r="B71" s="978">
        <v>58</v>
      </c>
      <c r="C71" s="979"/>
      <c r="D71" s="979"/>
      <c r="E71" s="980"/>
      <c r="F71" s="1329" t="s">
        <v>1379</v>
      </c>
      <c r="G71" s="1333" t="s">
        <v>1380</v>
      </c>
      <c r="H71" s="1343">
        <v>1700764.75</v>
      </c>
      <c r="I71" s="1345" t="s">
        <v>1385</v>
      </c>
      <c r="J71" s="981"/>
      <c r="K71" s="982"/>
      <c r="L71" s="983"/>
      <c r="M71" s="983"/>
      <c r="N71" s="983"/>
      <c r="O71" s="983"/>
      <c r="P71" s="983"/>
      <c r="Q71" s="983"/>
      <c r="R71" s="983"/>
      <c r="S71" s="984"/>
      <c r="T71" s="983"/>
      <c r="U71" s="985"/>
      <c r="V71" s="808"/>
      <c r="W71" s="808"/>
    </row>
    <row r="72" spans="1:23" s="635" customFormat="1" ht="26.25" customHeight="1" x14ac:dyDescent="0.25">
      <c r="A72" s="969"/>
      <c r="B72" s="978">
        <v>59</v>
      </c>
      <c r="C72" s="979"/>
      <c r="D72" s="979"/>
      <c r="E72" s="980"/>
      <c r="F72" s="1329" t="s">
        <v>1379</v>
      </c>
      <c r="G72" s="1333" t="s">
        <v>1380</v>
      </c>
      <c r="H72" s="1343">
        <v>374350</v>
      </c>
      <c r="I72" s="1345" t="s">
        <v>1386</v>
      </c>
      <c r="J72" s="981"/>
      <c r="K72" s="982"/>
      <c r="L72" s="983"/>
      <c r="M72" s="983"/>
      <c r="N72" s="983"/>
      <c r="O72" s="983"/>
      <c r="P72" s="983"/>
      <c r="Q72" s="983"/>
      <c r="R72" s="983"/>
      <c r="S72" s="984"/>
      <c r="T72" s="983"/>
      <c r="U72" s="985"/>
      <c r="V72" s="808"/>
      <c r="W72" s="808"/>
    </row>
    <row r="73" spans="1:23" s="635" customFormat="1" ht="26.25" customHeight="1" x14ac:dyDescent="0.25">
      <c r="A73" s="969"/>
      <c r="B73" s="978">
        <v>60</v>
      </c>
      <c r="C73" s="979"/>
      <c r="D73" s="979"/>
      <c r="E73" s="980"/>
      <c r="F73" s="1329" t="s">
        <v>1379</v>
      </c>
      <c r="G73" s="1333" t="s">
        <v>1380</v>
      </c>
      <c r="H73" s="1343">
        <v>2312380.46</v>
      </c>
      <c r="I73" s="1345" t="s">
        <v>1387</v>
      </c>
      <c r="J73" s="981"/>
      <c r="K73" s="982"/>
      <c r="L73" s="983"/>
      <c r="M73" s="983"/>
      <c r="N73" s="983"/>
      <c r="O73" s="983"/>
      <c r="P73" s="983"/>
      <c r="Q73" s="983"/>
      <c r="R73" s="983"/>
      <c r="S73" s="984"/>
      <c r="T73" s="983"/>
      <c r="U73" s="985"/>
      <c r="V73" s="808"/>
      <c r="W73" s="808"/>
    </row>
    <row r="74" spans="1:23" s="635" customFormat="1" ht="26.25" customHeight="1" x14ac:dyDescent="0.25">
      <c r="A74" s="969"/>
      <c r="B74" s="978">
        <v>61</v>
      </c>
      <c r="C74" s="979"/>
      <c r="D74" s="979"/>
      <c r="E74" s="980"/>
      <c r="F74" s="1329" t="s">
        <v>1379</v>
      </c>
      <c r="G74" s="1333" t="s">
        <v>1380</v>
      </c>
      <c r="H74" s="1343">
        <v>341350</v>
      </c>
      <c r="I74" s="1345" t="s">
        <v>1388</v>
      </c>
      <c r="J74" s="981"/>
      <c r="K74" s="982"/>
      <c r="L74" s="983"/>
      <c r="M74" s="983"/>
      <c r="N74" s="983"/>
      <c r="O74" s="983"/>
      <c r="P74" s="983"/>
      <c r="Q74" s="983"/>
      <c r="R74" s="983"/>
      <c r="S74" s="984"/>
      <c r="T74" s="983"/>
      <c r="U74" s="985"/>
      <c r="V74" s="808"/>
      <c r="W74" s="808"/>
    </row>
    <row r="75" spans="1:23" s="635" customFormat="1" ht="26.25" customHeight="1" x14ac:dyDescent="0.25">
      <c r="A75" s="969"/>
      <c r="B75" s="978">
        <v>62</v>
      </c>
      <c r="C75" s="979"/>
      <c r="D75" s="979"/>
      <c r="E75" s="980"/>
      <c r="F75" s="1329" t="s">
        <v>1379</v>
      </c>
      <c r="G75" s="1333" t="s">
        <v>1380</v>
      </c>
      <c r="H75" s="1343">
        <v>1587054.22</v>
      </c>
      <c r="I75" s="1345" t="s">
        <v>1389</v>
      </c>
      <c r="J75" s="981"/>
      <c r="K75" s="982"/>
      <c r="L75" s="983"/>
      <c r="M75" s="983"/>
      <c r="N75" s="983"/>
      <c r="O75" s="983"/>
      <c r="P75" s="983"/>
      <c r="Q75" s="983"/>
      <c r="R75" s="983"/>
      <c r="S75" s="984"/>
      <c r="T75" s="983"/>
      <c r="U75" s="985"/>
      <c r="V75" s="808"/>
      <c r="W75" s="808"/>
    </row>
    <row r="76" spans="1:23" s="635" customFormat="1" ht="26.25" customHeight="1" x14ac:dyDescent="0.25">
      <c r="A76" s="969"/>
      <c r="B76" s="978">
        <v>63</v>
      </c>
      <c r="C76" s="979"/>
      <c r="D76" s="979"/>
      <c r="E76" s="980"/>
      <c r="F76" s="1329" t="s">
        <v>1379</v>
      </c>
      <c r="G76" s="1333" t="s">
        <v>1380</v>
      </c>
      <c r="H76" s="1343">
        <v>951406</v>
      </c>
      <c r="I76" s="1345" t="s">
        <v>1390</v>
      </c>
      <c r="J76" s="981"/>
      <c r="K76" s="982"/>
      <c r="L76" s="983"/>
      <c r="M76" s="983"/>
      <c r="N76" s="983"/>
      <c r="O76" s="983"/>
      <c r="P76" s="983"/>
      <c r="Q76" s="983"/>
      <c r="R76" s="983"/>
      <c r="S76" s="984"/>
      <c r="T76" s="983"/>
      <c r="U76" s="985"/>
      <c r="V76" s="808"/>
      <c r="W76" s="808"/>
    </row>
    <row r="77" spans="1:23" s="635" customFormat="1" ht="26.25" customHeight="1" x14ac:dyDescent="0.25">
      <c r="A77" s="969"/>
      <c r="B77" s="978">
        <v>64</v>
      </c>
      <c r="C77" s="979"/>
      <c r="D77" s="979"/>
      <c r="E77" s="980"/>
      <c r="F77" s="1329" t="s">
        <v>1757</v>
      </c>
      <c r="G77" s="1333" t="s">
        <v>1380</v>
      </c>
      <c r="H77" s="1343">
        <v>528050</v>
      </c>
      <c r="I77" s="1345" t="s">
        <v>1756</v>
      </c>
      <c r="J77" s="981"/>
      <c r="K77" s="982"/>
      <c r="L77" s="983"/>
      <c r="M77" s="983"/>
      <c r="N77" s="983"/>
      <c r="O77" s="983"/>
      <c r="P77" s="983"/>
      <c r="Q77" s="983"/>
      <c r="R77" s="983"/>
      <c r="S77" s="984"/>
      <c r="T77" s="983"/>
      <c r="U77" s="985"/>
      <c r="V77" s="808"/>
      <c r="W77" s="808"/>
    </row>
    <row r="78" spans="1:23" s="635" customFormat="1" ht="26.25" customHeight="1" x14ac:dyDescent="0.25">
      <c r="A78" s="969"/>
      <c r="B78" s="978">
        <v>65</v>
      </c>
      <c r="C78" s="979"/>
      <c r="D78" s="979"/>
      <c r="E78" s="980"/>
      <c r="F78" s="1329" t="s">
        <v>1382</v>
      </c>
      <c r="G78" s="1333" t="s">
        <v>1380</v>
      </c>
      <c r="H78" s="1343">
        <v>86022161.780000001</v>
      </c>
      <c r="I78" s="1335" t="s">
        <v>1381</v>
      </c>
      <c r="J78" s="981"/>
      <c r="K78" s="982"/>
      <c r="L78" s="983"/>
      <c r="M78" s="983"/>
      <c r="N78" s="983"/>
      <c r="O78" s="983"/>
      <c r="P78" s="983"/>
      <c r="Q78" s="983"/>
      <c r="R78" s="983"/>
      <c r="S78" s="984"/>
      <c r="T78" s="983"/>
      <c r="U78" s="985"/>
      <c r="V78" s="808"/>
      <c r="W78" s="808"/>
    </row>
    <row r="79" spans="1:23" s="635" customFormat="1" ht="26.25" customHeight="1" x14ac:dyDescent="0.25">
      <c r="A79" s="969"/>
      <c r="B79" s="978">
        <v>66</v>
      </c>
      <c r="C79" s="979"/>
      <c r="D79" s="979"/>
      <c r="E79" s="980"/>
      <c r="F79" s="1329" t="s">
        <v>1382</v>
      </c>
      <c r="G79" s="1333" t="s">
        <v>1380</v>
      </c>
      <c r="H79" s="1352">
        <v>8353815.3800000008</v>
      </c>
      <c r="I79" s="1353" t="s">
        <v>1391</v>
      </c>
      <c r="J79" s="981"/>
      <c r="K79" s="982"/>
      <c r="L79" s="983"/>
      <c r="M79" s="983"/>
      <c r="N79" s="983"/>
      <c r="O79" s="983"/>
      <c r="P79" s="983"/>
      <c r="Q79" s="983"/>
      <c r="R79" s="983"/>
      <c r="S79" s="984"/>
      <c r="T79" s="983"/>
      <c r="U79" s="985"/>
      <c r="V79" s="808"/>
      <c r="W79" s="808"/>
    </row>
    <row r="80" spans="1:23" s="635" customFormat="1" ht="26.25" customHeight="1" x14ac:dyDescent="0.25">
      <c r="A80" s="969"/>
      <c r="B80" s="978">
        <v>67</v>
      </c>
      <c r="C80" s="979"/>
      <c r="D80" s="979"/>
      <c r="E80" s="980"/>
      <c r="F80" s="1329" t="s">
        <v>1382</v>
      </c>
      <c r="G80" s="1333" t="s">
        <v>1380</v>
      </c>
      <c r="H80" s="1352">
        <v>906499</v>
      </c>
      <c r="I80" s="1335" t="s">
        <v>1758</v>
      </c>
      <c r="J80" s="981"/>
      <c r="K80" s="982"/>
      <c r="L80" s="983"/>
      <c r="M80" s="983"/>
      <c r="N80" s="983"/>
      <c r="O80" s="983"/>
      <c r="P80" s="983"/>
      <c r="Q80" s="983"/>
      <c r="R80" s="983"/>
      <c r="S80" s="984"/>
      <c r="T80" s="983"/>
      <c r="U80" s="985"/>
      <c r="V80" s="808"/>
      <c r="W80" s="808"/>
    </row>
    <row r="81" spans="1:23" s="635" customFormat="1" ht="26.25" customHeight="1" x14ac:dyDescent="0.25">
      <c r="A81" s="969"/>
      <c r="B81" s="978">
        <v>68</v>
      </c>
      <c r="C81" s="979"/>
      <c r="D81" s="979"/>
      <c r="E81" s="980"/>
      <c r="F81" s="1329" t="s">
        <v>1382</v>
      </c>
      <c r="G81" s="1333" t="s">
        <v>1380</v>
      </c>
      <c r="H81" s="1352">
        <v>23354315.050000001</v>
      </c>
      <c r="I81" s="1354" t="s">
        <v>1758</v>
      </c>
      <c r="J81" s="981"/>
      <c r="K81" s="982"/>
      <c r="L81" s="983"/>
      <c r="M81" s="983"/>
      <c r="N81" s="983"/>
      <c r="O81" s="983"/>
      <c r="P81" s="983"/>
      <c r="Q81" s="983"/>
      <c r="R81" s="983"/>
      <c r="S81" s="984"/>
      <c r="T81" s="983"/>
      <c r="U81" s="985"/>
      <c r="V81" s="808"/>
      <c r="W81" s="808"/>
    </row>
    <row r="82" spans="1:23" s="635" customFormat="1" ht="26.25" customHeight="1" x14ac:dyDescent="0.25">
      <c r="A82" s="969"/>
      <c r="B82" s="978">
        <v>69</v>
      </c>
      <c r="C82" s="979"/>
      <c r="D82" s="979"/>
      <c r="E82" s="980"/>
      <c r="F82" s="995"/>
      <c r="G82" s="691"/>
      <c r="H82" s="1190" t="s">
        <v>379</v>
      </c>
      <c r="I82" s="1328" t="s">
        <v>379</v>
      </c>
      <c r="J82" s="981"/>
      <c r="K82" s="982"/>
      <c r="L82" s="983"/>
      <c r="M82" s="983"/>
      <c r="N82" s="983"/>
      <c r="O82" s="983"/>
      <c r="P82" s="983"/>
      <c r="Q82" s="983"/>
      <c r="R82" s="983"/>
      <c r="S82" s="984"/>
      <c r="T82" s="983"/>
      <c r="U82" s="985"/>
      <c r="V82" s="808"/>
      <c r="W82" s="808"/>
    </row>
    <row r="83" spans="1:23" s="635" customFormat="1" ht="26.25" customHeight="1" x14ac:dyDescent="0.25">
      <c r="A83" s="948"/>
      <c r="B83" s="1135"/>
      <c r="C83" s="1136"/>
      <c r="D83" s="1136"/>
      <c r="E83" s="1137"/>
      <c r="F83" s="1138"/>
      <c r="G83" s="1139"/>
      <c r="H83" s="1140"/>
      <c r="I83" s="1139"/>
      <c r="J83" s="1141"/>
      <c r="K83" s="1142"/>
      <c r="L83" s="1143"/>
      <c r="M83" s="1143"/>
      <c r="N83" s="1143"/>
      <c r="O83" s="1143"/>
      <c r="P83" s="1143"/>
      <c r="Q83" s="1143"/>
      <c r="R83" s="1143"/>
      <c r="S83" s="1144"/>
      <c r="T83" s="1143"/>
      <c r="U83" s="1145"/>
      <c r="V83" s="1146"/>
      <c r="W83" s="1146"/>
    </row>
    <row r="84" spans="1:23" ht="13.5" thickBot="1" x14ac:dyDescent="0.25">
      <c r="B84" s="629"/>
      <c r="C84" s="629"/>
      <c r="D84" s="709"/>
      <c r="E84" s="630"/>
      <c r="F84" s="728"/>
      <c r="G84" s="715"/>
      <c r="H84" s="917">
        <f>SUM(H12:H82)</f>
        <v>566715529.11000013</v>
      </c>
      <c r="I84" s="601"/>
      <c r="J84" s="602"/>
      <c r="K84" s="631"/>
      <c r="L84" s="632"/>
      <c r="M84" s="632"/>
      <c r="N84" s="632"/>
      <c r="O84" s="632"/>
      <c r="P84" s="632"/>
      <c r="Q84" s="632"/>
      <c r="R84" s="632"/>
      <c r="S84" s="696"/>
      <c r="T84" s="632"/>
      <c r="U84" s="634"/>
      <c r="V84" s="634"/>
      <c r="W84" s="634"/>
    </row>
    <row r="85" spans="1:23" ht="13.5" thickTop="1" x14ac:dyDescent="0.2">
      <c r="B85" s="629"/>
      <c r="C85" s="629"/>
      <c r="D85" s="709"/>
      <c r="E85" s="630"/>
      <c r="F85" s="728" t="s">
        <v>379</v>
      </c>
      <c r="G85" s="715"/>
      <c r="H85" s="748"/>
      <c r="I85" s="601"/>
      <c r="J85" s="602"/>
      <c r="K85" s="631"/>
      <c r="L85" s="632"/>
      <c r="M85" s="632"/>
      <c r="N85" s="632"/>
      <c r="O85" s="632"/>
      <c r="P85" s="632"/>
      <c r="Q85" s="632"/>
      <c r="R85" s="632"/>
      <c r="S85" s="696"/>
      <c r="T85" s="632"/>
      <c r="U85" s="634"/>
      <c r="V85" s="634"/>
      <c r="W85" s="634"/>
    </row>
    <row r="86" spans="1:23" x14ac:dyDescent="0.2">
      <c r="A86" s="619"/>
      <c r="J86" s="350"/>
      <c r="K86" s="605"/>
      <c r="L86" s="605"/>
      <c r="M86" s="620"/>
      <c r="N86" s="620"/>
      <c r="T86" s="281"/>
    </row>
    <row r="87" spans="1:23" x14ac:dyDescent="0.2">
      <c r="A87" s="619"/>
      <c r="J87" s="350"/>
      <c r="K87" s="605"/>
      <c r="L87" s="605"/>
      <c r="M87" s="620"/>
      <c r="N87" s="620"/>
      <c r="T87" s="281"/>
    </row>
    <row r="88" spans="1:23" x14ac:dyDescent="0.2">
      <c r="A88" s="619"/>
      <c r="J88" s="350"/>
      <c r="K88" s="605"/>
      <c r="L88" s="605"/>
      <c r="M88" s="620"/>
      <c r="N88" s="620"/>
      <c r="T88" s="281"/>
    </row>
    <row r="89" spans="1:23" x14ac:dyDescent="0.2">
      <c r="A89" s="621"/>
      <c r="B89" s="1217" t="s">
        <v>444</v>
      </c>
      <c r="C89" s="1218"/>
      <c r="D89" s="1218"/>
      <c r="E89" s="1218"/>
      <c r="F89" s="1218"/>
      <c r="G89" s="1218"/>
      <c r="H89" s="1218"/>
      <c r="I89" s="1218"/>
      <c r="J89" s="1218"/>
      <c r="K89" s="1218"/>
      <c r="L89" s="1218"/>
      <c r="M89" s="1218"/>
      <c r="N89" s="1218"/>
      <c r="O89" s="1218"/>
      <c r="P89" s="1218"/>
      <c r="Q89" s="1218"/>
      <c r="R89" s="1218"/>
      <c r="S89" s="1218"/>
      <c r="T89" s="1218"/>
      <c r="U89" s="1219"/>
      <c r="V89" s="814"/>
      <c r="W89" s="814"/>
    </row>
    <row r="90" spans="1:23" ht="20.25" x14ac:dyDescent="0.2">
      <c r="A90" s="621"/>
      <c r="B90" s="1212">
        <v>201718</v>
      </c>
      <c r="C90" s="1212"/>
      <c r="D90" s="1212"/>
      <c r="E90" s="1212"/>
      <c r="F90" s="1212"/>
      <c r="G90" s="1212"/>
      <c r="H90" s="1212"/>
      <c r="I90" s="1212"/>
      <c r="J90" s="1212"/>
      <c r="K90" s="1212"/>
      <c r="L90" s="1212"/>
      <c r="M90" s="1212"/>
      <c r="N90" s="1212"/>
      <c r="O90" s="1212"/>
      <c r="P90" s="1212"/>
      <c r="Q90" s="1212"/>
      <c r="R90" s="1212"/>
      <c r="S90" s="1212"/>
      <c r="T90" s="1212"/>
      <c r="U90" s="1212"/>
      <c r="V90" s="815"/>
      <c r="W90" s="815"/>
    </row>
    <row r="91" spans="1:23" x14ac:dyDescent="0.2">
      <c r="A91" s="621"/>
      <c r="B91" s="1213" t="s">
        <v>295</v>
      </c>
      <c r="C91" s="1213" t="s">
        <v>379</v>
      </c>
      <c r="D91" s="1214" t="s">
        <v>412</v>
      </c>
      <c r="E91" s="1213" t="s">
        <v>473</v>
      </c>
      <c r="F91" s="1213" t="s">
        <v>414</v>
      </c>
      <c r="G91" s="1213"/>
      <c r="H91" s="1213"/>
      <c r="I91" s="1213"/>
      <c r="J91" s="1213" t="s">
        <v>415</v>
      </c>
      <c r="K91" s="1213" t="s">
        <v>416</v>
      </c>
      <c r="L91" s="1213" t="s">
        <v>417</v>
      </c>
      <c r="M91" s="1213"/>
      <c r="N91" s="1213"/>
      <c r="O91" s="1213"/>
      <c r="P91" s="1213"/>
      <c r="Q91" s="1213"/>
      <c r="R91" s="1213"/>
      <c r="S91" s="1213"/>
      <c r="T91" s="1213"/>
      <c r="U91" s="1213"/>
      <c r="V91" s="622"/>
      <c r="W91" s="817"/>
    </row>
    <row r="92" spans="1:23" x14ac:dyDescent="0.2">
      <c r="A92" s="621"/>
      <c r="B92" s="1213"/>
      <c r="C92" s="1213"/>
      <c r="D92" s="1216"/>
      <c r="E92" s="1213"/>
      <c r="F92" s="1213" t="s">
        <v>418</v>
      </c>
      <c r="G92" s="1214" t="s">
        <v>469</v>
      </c>
      <c r="H92" s="1213" t="s">
        <v>420</v>
      </c>
      <c r="I92" s="1213" t="s">
        <v>467</v>
      </c>
      <c r="J92" s="1213"/>
      <c r="K92" s="1213"/>
      <c r="L92" s="622"/>
      <c r="M92" s="622"/>
      <c r="N92" s="622"/>
      <c r="O92" s="622"/>
      <c r="P92" s="622"/>
      <c r="Q92" s="622"/>
      <c r="R92" s="622"/>
      <c r="S92" s="622"/>
      <c r="T92" s="622"/>
      <c r="U92" s="622"/>
      <c r="V92" s="622"/>
      <c r="W92" s="817"/>
    </row>
    <row r="93" spans="1:23" x14ac:dyDescent="0.2">
      <c r="A93" s="621"/>
      <c r="B93" s="1213"/>
      <c r="C93" s="1213"/>
      <c r="D93" s="1215"/>
      <c r="E93" s="1213"/>
      <c r="F93" s="1213"/>
      <c r="G93" s="1215"/>
      <c r="H93" s="1213"/>
      <c r="I93" s="1213"/>
      <c r="J93" s="1213"/>
      <c r="K93" s="1213"/>
      <c r="L93" s="622" t="s">
        <v>422</v>
      </c>
      <c r="M93" s="622" t="s">
        <v>423</v>
      </c>
      <c r="N93" s="622" t="s">
        <v>424</v>
      </c>
      <c r="O93" s="622" t="s">
        <v>425</v>
      </c>
      <c r="P93" s="622" t="s">
        <v>426</v>
      </c>
      <c r="Q93" s="622" t="s">
        <v>424</v>
      </c>
      <c r="R93" s="622" t="s">
        <v>423</v>
      </c>
      <c r="S93" s="622" t="s">
        <v>442</v>
      </c>
      <c r="T93" s="622" t="s">
        <v>427</v>
      </c>
      <c r="U93" s="622" t="s">
        <v>428</v>
      </c>
      <c r="V93" s="822" t="s">
        <v>715</v>
      </c>
      <c r="W93" s="822" t="s">
        <v>946</v>
      </c>
    </row>
    <row r="94" spans="1:23" ht="32.25" customHeight="1" x14ac:dyDescent="0.2">
      <c r="B94" s="802">
        <v>1</v>
      </c>
      <c r="C94" s="623"/>
      <c r="D94" s="655"/>
      <c r="E94" s="624" t="s">
        <v>451</v>
      </c>
      <c r="F94" s="698" t="s">
        <v>537</v>
      </c>
      <c r="G94" s="594">
        <v>130725</v>
      </c>
      <c r="H94" s="734">
        <v>80000</v>
      </c>
      <c r="I94" s="594" t="s">
        <v>538</v>
      </c>
      <c r="J94" s="626"/>
      <c r="K94" s="627"/>
      <c r="L94" s="625"/>
      <c r="M94" s="625"/>
      <c r="N94" s="625"/>
      <c r="O94" s="625"/>
      <c r="P94" s="625"/>
      <c r="Q94" s="625"/>
      <c r="R94" s="625"/>
      <c r="S94" s="638" t="s">
        <v>470</v>
      </c>
      <c r="T94" s="625"/>
      <c r="U94" s="628" t="s">
        <v>539</v>
      </c>
      <c r="V94" s="628" t="s">
        <v>709</v>
      </c>
      <c r="W94" s="823" t="s">
        <v>948</v>
      </c>
    </row>
    <row r="95" spans="1:23" ht="31.5" customHeight="1" x14ac:dyDescent="0.2">
      <c r="B95" s="802">
        <v>2</v>
      </c>
      <c r="C95" s="623"/>
      <c r="D95" s="655"/>
      <c r="E95" s="624" t="s">
        <v>451</v>
      </c>
      <c r="F95" s="698" t="s">
        <v>540</v>
      </c>
      <c r="G95" s="594">
        <v>129886</v>
      </c>
      <c r="H95" s="796">
        <v>73575.7</v>
      </c>
      <c r="I95" s="594" t="s">
        <v>541</v>
      </c>
      <c r="J95" s="626"/>
      <c r="K95" s="627"/>
      <c r="L95" s="625"/>
      <c r="M95" s="625"/>
      <c r="N95" s="625"/>
      <c r="O95" s="625"/>
      <c r="P95" s="625"/>
      <c r="Q95" s="625"/>
      <c r="R95" s="625"/>
      <c r="S95" s="638" t="s">
        <v>470</v>
      </c>
      <c r="T95" s="625"/>
      <c r="U95" s="628" t="s">
        <v>539</v>
      </c>
      <c r="V95" s="628" t="s">
        <v>709</v>
      </c>
      <c r="W95" s="823" t="s">
        <v>947</v>
      </c>
    </row>
    <row r="96" spans="1:23" ht="31.5" customHeight="1" x14ac:dyDescent="0.2">
      <c r="B96" s="802">
        <v>3</v>
      </c>
      <c r="C96" s="623"/>
      <c r="D96" s="655"/>
      <c r="E96" s="624" t="s">
        <v>451</v>
      </c>
      <c r="F96" s="698" t="s">
        <v>542</v>
      </c>
      <c r="G96" s="594">
        <v>129492</v>
      </c>
      <c r="H96" s="918">
        <v>751200</v>
      </c>
      <c r="I96" s="594" t="s">
        <v>543</v>
      </c>
      <c r="J96" s="626"/>
      <c r="K96" s="627"/>
      <c r="L96" s="625"/>
      <c r="M96" s="625"/>
      <c r="N96" s="625"/>
      <c r="O96" s="625"/>
      <c r="P96" s="625"/>
      <c r="Q96" s="625"/>
      <c r="R96" s="625"/>
      <c r="S96" s="638" t="s">
        <v>470</v>
      </c>
      <c r="T96" s="625"/>
      <c r="U96" s="628" t="s">
        <v>474</v>
      </c>
      <c r="V96" s="628" t="s">
        <v>709</v>
      </c>
      <c r="W96" s="823" t="s">
        <v>947</v>
      </c>
    </row>
    <row r="97" spans="2:23" ht="31.5" customHeight="1" x14ac:dyDescent="0.2">
      <c r="B97" s="802">
        <v>4</v>
      </c>
      <c r="C97" s="623"/>
      <c r="D97" s="655"/>
      <c r="E97" s="624" t="s">
        <v>451</v>
      </c>
      <c r="F97" s="698" t="s">
        <v>544</v>
      </c>
      <c r="G97" s="594">
        <v>129570</v>
      </c>
      <c r="H97" s="734">
        <v>150000</v>
      </c>
      <c r="I97" s="594" t="s">
        <v>545</v>
      </c>
      <c r="J97" s="626"/>
      <c r="K97" s="627"/>
      <c r="L97" s="625"/>
      <c r="M97" s="625"/>
      <c r="N97" s="625"/>
      <c r="O97" s="625"/>
      <c r="P97" s="625"/>
      <c r="Q97" s="625"/>
      <c r="R97" s="625"/>
      <c r="S97" s="638" t="s">
        <v>470</v>
      </c>
      <c r="T97" s="625"/>
      <c r="U97" s="628" t="s">
        <v>539</v>
      </c>
      <c r="V97" s="628" t="s">
        <v>709</v>
      </c>
      <c r="W97" s="823" t="s">
        <v>947</v>
      </c>
    </row>
    <row r="98" spans="2:23" x14ac:dyDescent="0.2">
      <c r="B98" s="802">
        <v>5</v>
      </c>
      <c r="C98" s="623"/>
      <c r="D98" s="655"/>
      <c r="E98" s="624" t="s">
        <v>451</v>
      </c>
      <c r="F98" s="698" t="s">
        <v>546</v>
      </c>
      <c r="G98" s="594">
        <v>129407</v>
      </c>
      <c r="H98" s="734">
        <v>20000</v>
      </c>
      <c r="I98" s="594" t="s">
        <v>547</v>
      </c>
      <c r="J98" s="626"/>
      <c r="K98" s="627"/>
      <c r="L98" s="625"/>
      <c r="M98" s="625"/>
      <c r="N98" s="625"/>
      <c r="O98" s="625"/>
      <c r="P98" s="625"/>
      <c r="Q98" s="625"/>
      <c r="R98" s="625"/>
      <c r="S98" s="638" t="s">
        <v>470</v>
      </c>
      <c r="T98" s="625"/>
      <c r="U98" s="628" t="s">
        <v>539</v>
      </c>
      <c r="V98" s="628" t="s">
        <v>710</v>
      </c>
      <c r="W98" s="913" t="s">
        <v>951</v>
      </c>
    </row>
    <row r="99" spans="2:23" ht="27" customHeight="1" x14ac:dyDescent="0.2">
      <c r="B99" s="802">
        <v>6</v>
      </c>
      <c r="C99" s="623"/>
      <c r="D99" s="655"/>
      <c r="E99" s="624" t="s">
        <v>451</v>
      </c>
      <c r="F99" s="698" t="s">
        <v>551</v>
      </c>
      <c r="G99" s="594">
        <v>131201</v>
      </c>
      <c r="H99" s="796">
        <v>23529.599999999999</v>
      </c>
      <c r="I99" s="594" t="s">
        <v>509</v>
      </c>
      <c r="J99" s="626"/>
      <c r="K99" s="627"/>
      <c r="L99" s="625"/>
      <c r="M99" s="625"/>
      <c r="N99" s="625"/>
      <c r="O99" s="625"/>
      <c r="P99" s="625"/>
      <c r="Q99" s="625"/>
      <c r="R99" s="625"/>
      <c r="S99" s="638" t="s">
        <v>470</v>
      </c>
      <c r="T99" s="625"/>
      <c r="U99" s="628" t="s">
        <v>539</v>
      </c>
      <c r="V99" s="628" t="s">
        <v>708</v>
      </c>
      <c r="W99" s="823" t="s">
        <v>950</v>
      </c>
    </row>
    <row r="100" spans="2:23" ht="26.25" customHeight="1" x14ac:dyDescent="0.2">
      <c r="B100" s="802">
        <v>7</v>
      </c>
      <c r="C100" s="623"/>
      <c r="D100" s="655"/>
      <c r="E100" s="624" t="s">
        <v>451</v>
      </c>
      <c r="F100" s="698" t="s">
        <v>552</v>
      </c>
      <c r="G100" s="604">
        <v>131138</v>
      </c>
      <c r="H100" s="796">
        <v>20964.599999999999</v>
      </c>
      <c r="I100" s="594" t="s">
        <v>509</v>
      </c>
      <c r="J100" s="626"/>
      <c r="K100" s="627"/>
      <c r="L100" s="625"/>
      <c r="M100" s="625"/>
      <c r="N100" s="625"/>
      <c r="O100" s="625"/>
      <c r="P100" s="625"/>
      <c r="Q100" s="625"/>
      <c r="R100" s="625"/>
      <c r="S100" s="638" t="s">
        <v>470</v>
      </c>
      <c r="T100" s="625"/>
      <c r="U100" s="628" t="s">
        <v>539</v>
      </c>
      <c r="V100" s="628" t="s">
        <v>708</v>
      </c>
      <c r="W100" s="823" t="s">
        <v>948</v>
      </c>
    </row>
    <row r="101" spans="2:23" ht="26.25" customHeight="1" x14ac:dyDescent="0.2">
      <c r="B101" s="802">
        <v>8</v>
      </c>
      <c r="C101" s="623"/>
      <c r="D101" s="655"/>
      <c r="E101" s="624" t="s">
        <v>451</v>
      </c>
      <c r="F101" s="698" t="s">
        <v>978</v>
      </c>
      <c r="G101" s="604">
        <v>132218</v>
      </c>
      <c r="H101" s="796">
        <v>94050</v>
      </c>
      <c r="I101" s="594" t="s">
        <v>979</v>
      </c>
      <c r="J101" s="626"/>
      <c r="K101" s="627"/>
      <c r="L101" s="625"/>
      <c r="M101" s="625"/>
      <c r="N101" s="625"/>
      <c r="O101" s="625"/>
      <c r="P101" s="625"/>
      <c r="Q101" s="625"/>
      <c r="R101" s="625"/>
      <c r="S101" s="638" t="s">
        <v>470</v>
      </c>
      <c r="T101" s="625"/>
      <c r="U101" s="628" t="s">
        <v>980</v>
      </c>
      <c r="V101" s="628" t="s">
        <v>709</v>
      </c>
      <c r="W101" s="823" t="s">
        <v>947</v>
      </c>
    </row>
    <row r="102" spans="2:23" ht="26.25" customHeight="1" x14ac:dyDescent="0.2">
      <c r="B102" s="802">
        <v>9</v>
      </c>
      <c r="C102" s="623"/>
      <c r="D102" s="655"/>
      <c r="E102" s="624" t="s">
        <v>451</v>
      </c>
      <c r="F102" s="698" t="s">
        <v>982</v>
      </c>
      <c r="G102" s="604">
        <v>273959</v>
      </c>
      <c r="H102" s="796">
        <v>2675.2</v>
      </c>
      <c r="I102" s="594" t="s">
        <v>981</v>
      </c>
      <c r="J102" s="626"/>
      <c r="K102" s="627"/>
      <c r="L102" s="625"/>
      <c r="M102" s="625"/>
      <c r="N102" s="625"/>
      <c r="O102" s="625"/>
      <c r="P102" s="625"/>
      <c r="Q102" s="625"/>
      <c r="R102" s="625"/>
      <c r="S102" s="638" t="s">
        <v>470</v>
      </c>
      <c r="T102" s="625"/>
      <c r="U102" s="628" t="s">
        <v>539</v>
      </c>
      <c r="V102" s="628" t="s">
        <v>713</v>
      </c>
      <c r="W102" s="823" t="s">
        <v>954</v>
      </c>
    </row>
    <row r="103" spans="2:23" ht="26.25" customHeight="1" x14ac:dyDescent="0.2">
      <c r="B103" s="802">
        <v>10</v>
      </c>
      <c r="C103" s="623"/>
      <c r="D103" s="655"/>
      <c r="E103" s="624" t="s">
        <v>451</v>
      </c>
      <c r="F103" s="698" t="s">
        <v>982</v>
      </c>
      <c r="G103" s="604">
        <v>132667</v>
      </c>
      <c r="H103" s="796">
        <v>31500</v>
      </c>
      <c r="I103" s="594" t="s">
        <v>983</v>
      </c>
      <c r="J103" s="626"/>
      <c r="K103" s="627"/>
      <c r="L103" s="625"/>
      <c r="M103" s="625"/>
      <c r="N103" s="625"/>
      <c r="O103" s="625"/>
      <c r="P103" s="625"/>
      <c r="Q103" s="625"/>
      <c r="R103" s="625"/>
      <c r="S103" s="638" t="s">
        <v>470</v>
      </c>
      <c r="T103" s="625"/>
      <c r="U103" s="628" t="s">
        <v>985</v>
      </c>
      <c r="V103" s="628" t="s">
        <v>967</v>
      </c>
      <c r="W103" s="823" t="s">
        <v>984</v>
      </c>
    </row>
    <row r="104" spans="2:23" ht="26.25" customHeight="1" x14ac:dyDescent="0.2">
      <c r="B104" s="802">
        <v>11</v>
      </c>
      <c r="C104" s="623"/>
      <c r="D104" s="655"/>
      <c r="E104" s="624" t="s">
        <v>451</v>
      </c>
      <c r="F104" s="698" t="s">
        <v>988</v>
      </c>
      <c r="G104" s="604">
        <v>136175</v>
      </c>
      <c r="H104" s="796">
        <v>301392</v>
      </c>
      <c r="I104" s="594" t="s">
        <v>986</v>
      </c>
      <c r="J104" s="626"/>
      <c r="K104" s="627"/>
      <c r="L104" s="625"/>
      <c r="M104" s="625"/>
      <c r="N104" s="625"/>
      <c r="O104" s="625"/>
      <c r="P104" s="625"/>
      <c r="Q104" s="625"/>
      <c r="R104" s="625"/>
      <c r="S104" s="638" t="s">
        <v>470</v>
      </c>
      <c r="T104" s="625"/>
      <c r="U104" s="628" t="s">
        <v>985</v>
      </c>
      <c r="V104" s="628" t="s">
        <v>708</v>
      </c>
      <c r="W104" s="823" t="s">
        <v>987</v>
      </c>
    </row>
    <row r="105" spans="2:23" ht="26.25" customHeight="1" x14ac:dyDescent="0.2">
      <c r="B105" s="802">
        <v>12</v>
      </c>
      <c r="C105" s="623"/>
      <c r="D105" s="655"/>
      <c r="E105" s="624" t="s">
        <v>451</v>
      </c>
      <c r="F105" s="698" t="s">
        <v>989</v>
      </c>
      <c r="G105" s="604">
        <v>136517</v>
      </c>
      <c r="H105" s="796">
        <v>12405.5</v>
      </c>
      <c r="I105" s="594" t="s">
        <v>983</v>
      </c>
      <c r="J105" s="626"/>
      <c r="K105" s="627"/>
      <c r="L105" s="625"/>
      <c r="M105" s="625"/>
      <c r="N105" s="625"/>
      <c r="O105" s="625"/>
      <c r="P105" s="625"/>
      <c r="Q105" s="625"/>
      <c r="R105" s="625"/>
      <c r="S105" s="638" t="s">
        <v>470</v>
      </c>
      <c r="T105" s="625"/>
      <c r="U105" s="628" t="s">
        <v>985</v>
      </c>
      <c r="V105" s="628" t="s">
        <v>967</v>
      </c>
      <c r="W105" s="823" t="s">
        <v>990</v>
      </c>
    </row>
    <row r="106" spans="2:23" ht="26.25" customHeight="1" x14ac:dyDescent="0.2">
      <c r="B106" s="802">
        <v>13</v>
      </c>
      <c r="C106" s="623"/>
      <c r="D106" s="655"/>
      <c r="E106" s="624" t="s">
        <v>451</v>
      </c>
      <c r="F106" s="698" t="s">
        <v>989</v>
      </c>
      <c r="G106" s="604">
        <v>136518</v>
      </c>
      <c r="H106" s="796">
        <v>5713.2</v>
      </c>
      <c r="I106" s="594" t="s">
        <v>983</v>
      </c>
      <c r="J106" s="626"/>
      <c r="K106" s="627"/>
      <c r="L106" s="625"/>
      <c r="M106" s="625"/>
      <c r="N106" s="625"/>
      <c r="O106" s="625"/>
      <c r="P106" s="625"/>
      <c r="Q106" s="625"/>
      <c r="R106" s="625"/>
      <c r="S106" s="638" t="s">
        <v>470</v>
      </c>
      <c r="T106" s="625"/>
      <c r="U106" s="628" t="s">
        <v>985</v>
      </c>
      <c r="V106" s="628" t="s">
        <v>967</v>
      </c>
      <c r="W106" s="823" t="s">
        <v>990</v>
      </c>
    </row>
    <row r="107" spans="2:23" ht="26.25" customHeight="1" x14ac:dyDescent="0.2">
      <c r="B107" s="802">
        <v>14</v>
      </c>
      <c r="C107" s="623"/>
      <c r="D107" s="655"/>
      <c r="E107" s="624" t="s">
        <v>451</v>
      </c>
      <c r="F107" s="698" t="s">
        <v>989</v>
      </c>
      <c r="G107" s="604">
        <v>136536</v>
      </c>
      <c r="H107" s="796">
        <v>69402.97</v>
      </c>
      <c r="I107" s="594" t="s">
        <v>993</v>
      </c>
      <c r="J107" s="626"/>
      <c r="K107" s="627"/>
      <c r="L107" s="625"/>
      <c r="M107" s="625"/>
      <c r="N107" s="625"/>
      <c r="O107" s="625"/>
      <c r="P107" s="625"/>
      <c r="Q107" s="625"/>
      <c r="R107" s="625"/>
      <c r="S107" s="638" t="s">
        <v>470</v>
      </c>
      <c r="T107" s="625"/>
      <c r="U107" s="628" t="s">
        <v>985</v>
      </c>
      <c r="V107" s="628" t="s">
        <v>991</v>
      </c>
      <c r="W107" s="823" t="s">
        <v>992</v>
      </c>
    </row>
    <row r="108" spans="2:23" ht="26.25" customHeight="1" x14ac:dyDescent="0.2">
      <c r="B108" s="802">
        <v>15</v>
      </c>
      <c r="C108" s="623"/>
      <c r="D108" s="655"/>
      <c r="E108" s="624" t="s">
        <v>451</v>
      </c>
      <c r="F108" s="698" t="s">
        <v>366</v>
      </c>
      <c r="G108" s="698" t="s">
        <v>366</v>
      </c>
      <c r="H108" s="796" t="s">
        <v>379</v>
      </c>
      <c r="I108" s="594" t="s">
        <v>572</v>
      </c>
      <c r="J108" s="626"/>
      <c r="K108" s="627"/>
      <c r="L108" s="625"/>
      <c r="M108" s="625"/>
      <c r="N108" s="625"/>
      <c r="O108" s="625"/>
      <c r="P108" s="625"/>
      <c r="Q108" s="625"/>
      <c r="R108" s="625"/>
      <c r="S108" s="638" t="s">
        <v>470</v>
      </c>
      <c r="T108" s="625"/>
      <c r="U108" s="921" t="s">
        <v>994</v>
      </c>
      <c r="V108" s="628" t="s">
        <v>708</v>
      </c>
      <c r="W108" s="823"/>
    </row>
    <row r="109" spans="2:23" ht="26.25" customHeight="1" x14ac:dyDescent="0.2">
      <c r="B109" s="802">
        <v>16</v>
      </c>
      <c r="C109" s="623"/>
      <c r="D109" s="655"/>
      <c r="E109" s="624" t="s">
        <v>451</v>
      </c>
      <c r="F109" s="698" t="s">
        <v>996</v>
      </c>
      <c r="G109" s="698">
        <v>134921</v>
      </c>
      <c r="H109" s="796">
        <v>60316.21</v>
      </c>
      <c r="I109" s="594" t="s">
        <v>995</v>
      </c>
      <c r="J109" s="626"/>
      <c r="K109" s="627"/>
      <c r="L109" s="625"/>
      <c r="M109" s="625"/>
      <c r="N109" s="625"/>
      <c r="O109" s="625"/>
      <c r="P109" s="625"/>
      <c r="Q109" s="625"/>
      <c r="R109" s="625"/>
      <c r="S109" s="638" t="s">
        <v>470</v>
      </c>
      <c r="T109" s="625"/>
      <c r="U109" s="921" t="s">
        <v>980</v>
      </c>
      <c r="V109" s="628" t="s">
        <v>969</v>
      </c>
      <c r="W109" s="823" t="s">
        <v>998</v>
      </c>
    </row>
    <row r="110" spans="2:23" ht="26.25" customHeight="1" x14ac:dyDescent="0.2">
      <c r="B110" s="802">
        <v>17</v>
      </c>
      <c r="C110" s="623"/>
      <c r="D110" s="655"/>
      <c r="E110" s="624" t="s">
        <v>451</v>
      </c>
      <c r="F110" s="698" t="s">
        <v>997</v>
      </c>
      <c r="G110" s="698">
        <v>1344410</v>
      </c>
      <c r="H110" s="796">
        <v>121621.21</v>
      </c>
      <c r="I110" s="594" t="s">
        <v>995</v>
      </c>
      <c r="J110" s="626"/>
      <c r="K110" s="627"/>
      <c r="L110" s="625"/>
      <c r="M110" s="625"/>
      <c r="N110" s="625"/>
      <c r="O110" s="625"/>
      <c r="P110" s="625"/>
      <c r="Q110" s="625"/>
      <c r="R110" s="625"/>
      <c r="S110" s="638" t="s">
        <v>470</v>
      </c>
      <c r="T110" s="625"/>
      <c r="U110" s="921" t="s">
        <v>980</v>
      </c>
      <c r="V110" s="628" t="s">
        <v>969</v>
      </c>
      <c r="W110" s="823" t="s">
        <v>998</v>
      </c>
    </row>
    <row r="111" spans="2:23" ht="26.25" customHeight="1" x14ac:dyDescent="0.2">
      <c r="B111" s="802">
        <v>18</v>
      </c>
      <c r="C111" s="880"/>
      <c r="D111" s="881"/>
      <c r="E111" s="882" t="s">
        <v>451</v>
      </c>
      <c r="F111" s="794" t="s">
        <v>548</v>
      </c>
      <c r="G111" s="770">
        <v>129296</v>
      </c>
      <c r="H111" s="768" t="s">
        <v>379</v>
      </c>
      <c r="I111" s="770" t="s">
        <v>549</v>
      </c>
      <c r="J111" s="883"/>
      <c r="K111" s="884"/>
      <c r="L111" s="885"/>
      <c r="M111" s="885"/>
      <c r="N111" s="885"/>
      <c r="O111" s="885"/>
      <c r="P111" s="885"/>
      <c r="Q111" s="885"/>
      <c r="R111" s="885"/>
      <c r="S111" s="886" t="s">
        <v>470</v>
      </c>
      <c r="T111" s="885"/>
      <c r="U111" s="824" t="s">
        <v>539</v>
      </c>
      <c r="V111" s="824" t="s">
        <v>709</v>
      </c>
      <c r="W111" s="914" t="s">
        <v>948</v>
      </c>
    </row>
    <row r="112" spans="2:23" ht="26.25" customHeight="1" x14ac:dyDescent="0.2">
      <c r="B112" s="802">
        <v>19</v>
      </c>
      <c r="C112" s="880"/>
      <c r="D112" s="881"/>
      <c r="E112" s="882" t="s">
        <v>451</v>
      </c>
      <c r="F112" s="794" t="s">
        <v>550</v>
      </c>
      <c r="G112" s="770">
        <v>128682</v>
      </c>
      <c r="H112" s="768" t="s">
        <v>379</v>
      </c>
      <c r="I112" s="770" t="s">
        <v>509</v>
      </c>
      <c r="J112" s="883"/>
      <c r="K112" s="884"/>
      <c r="L112" s="885"/>
      <c r="M112" s="885"/>
      <c r="N112" s="885"/>
      <c r="O112" s="885"/>
      <c r="P112" s="885"/>
      <c r="Q112" s="885"/>
      <c r="R112" s="885"/>
      <c r="S112" s="886" t="s">
        <v>470</v>
      </c>
      <c r="T112" s="885"/>
      <c r="U112" s="824" t="s">
        <v>539</v>
      </c>
      <c r="V112" s="824" t="s">
        <v>708</v>
      </c>
      <c r="W112" s="914" t="s">
        <v>949</v>
      </c>
    </row>
    <row r="113" spans="2:23" ht="26.25" customHeight="1" x14ac:dyDescent="0.2">
      <c r="B113" s="802">
        <v>20</v>
      </c>
      <c r="C113" s="803"/>
      <c r="D113" s="803"/>
      <c r="E113" s="804" t="s">
        <v>451</v>
      </c>
      <c r="F113" s="803"/>
      <c r="G113" s="804" t="s">
        <v>1006</v>
      </c>
      <c r="H113" s="930">
        <v>9968025.3599999994</v>
      </c>
      <c r="I113" s="803"/>
      <c r="J113" s="803"/>
      <c r="K113" s="803"/>
      <c r="L113" s="803"/>
      <c r="M113" s="803"/>
      <c r="N113" s="803"/>
      <c r="O113" s="803"/>
      <c r="P113" s="803"/>
      <c r="Q113" s="803"/>
      <c r="R113" s="803"/>
      <c r="S113" s="803"/>
      <c r="T113" s="803"/>
      <c r="U113" s="803"/>
      <c r="V113" s="803"/>
      <c r="W113" s="803"/>
    </row>
    <row r="114" spans="2:23" ht="26.25" customHeight="1" x14ac:dyDescent="0.2">
      <c r="B114" s="802">
        <v>21</v>
      </c>
      <c r="C114" s="803"/>
      <c r="D114" s="803"/>
      <c r="E114" s="804" t="s">
        <v>451</v>
      </c>
      <c r="F114" s="803"/>
      <c r="G114" s="804" t="s">
        <v>1001</v>
      </c>
      <c r="H114" s="929">
        <v>1574211.8900000001</v>
      </c>
      <c r="I114" s="803"/>
      <c r="J114" s="803"/>
      <c r="K114" s="803"/>
      <c r="L114" s="803"/>
      <c r="M114" s="803"/>
      <c r="N114" s="803"/>
      <c r="O114" s="803"/>
      <c r="P114" s="803"/>
      <c r="Q114" s="803"/>
      <c r="R114" s="803"/>
      <c r="S114" s="803"/>
      <c r="T114" s="803"/>
      <c r="U114" s="803"/>
      <c r="V114" s="803"/>
      <c r="W114" s="803"/>
    </row>
    <row r="115" spans="2:23" ht="26.25" customHeight="1" x14ac:dyDescent="0.2">
      <c r="B115" s="802">
        <v>22</v>
      </c>
      <c r="C115" s="803"/>
      <c r="D115" s="803"/>
      <c r="E115" s="804" t="s">
        <v>451</v>
      </c>
      <c r="F115" s="803"/>
      <c r="G115" s="804" t="s">
        <v>1001</v>
      </c>
      <c r="H115" s="929">
        <v>87010</v>
      </c>
      <c r="I115" s="803"/>
      <c r="J115" s="803"/>
      <c r="K115" s="803"/>
      <c r="L115" s="803"/>
      <c r="M115" s="803"/>
      <c r="N115" s="803"/>
      <c r="O115" s="803"/>
      <c r="P115" s="803"/>
      <c r="Q115" s="803"/>
      <c r="R115" s="803"/>
      <c r="S115" s="803"/>
      <c r="T115" s="803"/>
      <c r="U115" s="803"/>
      <c r="V115" s="803"/>
      <c r="W115" s="803"/>
    </row>
    <row r="116" spans="2:23" ht="26.25" customHeight="1" x14ac:dyDescent="0.2">
      <c r="B116" s="802">
        <v>23</v>
      </c>
      <c r="C116" s="803"/>
      <c r="D116" s="803"/>
      <c r="E116" s="804" t="s">
        <v>451</v>
      </c>
      <c r="F116" s="803"/>
      <c r="G116" s="804" t="s">
        <v>1001</v>
      </c>
      <c r="H116" s="929">
        <v>32217</v>
      </c>
      <c r="I116" s="803"/>
      <c r="J116" s="803"/>
      <c r="K116" s="803"/>
      <c r="L116" s="803"/>
      <c r="M116" s="803"/>
      <c r="N116" s="803"/>
      <c r="O116" s="803"/>
      <c r="P116" s="803"/>
      <c r="Q116" s="803"/>
      <c r="R116" s="803"/>
      <c r="S116" s="803"/>
      <c r="T116" s="803"/>
      <c r="U116" s="803"/>
      <c r="V116" s="803"/>
      <c r="W116" s="803"/>
    </row>
    <row r="117" spans="2:23" ht="26.25" customHeight="1" x14ac:dyDescent="0.2">
      <c r="B117" s="802">
        <v>24</v>
      </c>
      <c r="C117" s="803"/>
      <c r="D117" s="803"/>
      <c r="E117" s="804" t="s">
        <v>451</v>
      </c>
      <c r="F117" s="803"/>
      <c r="G117" s="804" t="s">
        <v>1003</v>
      </c>
      <c r="H117" s="929">
        <v>381745.92000000004</v>
      </c>
      <c r="I117" s="803"/>
      <c r="J117" s="803"/>
      <c r="K117" s="803"/>
      <c r="L117" s="803"/>
      <c r="M117" s="803"/>
      <c r="N117" s="803"/>
      <c r="O117" s="803"/>
      <c r="P117" s="803"/>
      <c r="Q117" s="803"/>
      <c r="R117" s="803"/>
      <c r="S117" s="803"/>
      <c r="T117" s="803"/>
      <c r="U117" s="803"/>
      <c r="V117" s="803"/>
      <c r="W117" s="803"/>
    </row>
    <row r="118" spans="2:23" ht="26.25" customHeight="1" x14ac:dyDescent="0.2">
      <c r="B118" s="802">
        <v>25</v>
      </c>
      <c r="C118" s="803"/>
      <c r="D118" s="803"/>
      <c r="E118" s="804" t="s">
        <v>451</v>
      </c>
      <c r="F118" s="803"/>
      <c r="G118" s="804" t="s">
        <v>1004</v>
      </c>
      <c r="H118" s="929">
        <v>1910893.32</v>
      </c>
      <c r="I118" s="803"/>
      <c r="J118" s="803"/>
      <c r="K118" s="803"/>
      <c r="L118" s="803"/>
      <c r="M118" s="803"/>
      <c r="N118" s="803"/>
      <c r="O118" s="803"/>
      <c r="P118" s="803"/>
      <c r="Q118" s="803"/>
      <c r="R118" s="803"/>
      <c r="S118" s="803"/>
      <c r="T118" s="803"/>
      <c r="U118" s="803"/>
      <c r="V118" s="803"/>
      <c r="W118" s="803"/>
    </row>
    <row r="119" spans="2:23" ht="26.25" customHeight="1" x14ac:dyDescent="0.2">
      <c r="B119" s="802">
        <v>26</v>
      </c>
      <c r="C119" s="803"/>
      <c r="D119" s="803"/>
      <c r="E119" s="804" t="s">
        <v>451</v>
      </c>
      <c r="F119" s="803"/>
      <c r="G119" s="804" t="s">
        <v>1004</v>
      </c>
      <c r="H119" s="929">
        <v>82347.72</v>
      </c>
      <c r="I119" s="803"/>
      <c r="J119" s="803"/>
      <c r="K119" s="803"/>
      <c r="L119" s="803"/>
      <c r="M119" s="803"/>
      <c r="N119" s="803"/>
      <c r="O119" s="803"/>
      <c r="P119" s="803"/>
      <c r="Q119" s="803"/>
      <c r="R119" s="803"/>
      <c r="S119" s="803"/>
      <c r="T119" s="803"/>
      <c r="U119" s="803"/>
      <c r="V119" s="803"/>
      <c r="W119" s="803"/>
    </row>
    <row r="120" spans="2:23" ht="26.25" customHeight="1" x14ac:dyDescent="0.2">
      <c r="B120" s="802">
        <v>27</v>
      </c>
      <c r="C120" s="803"/>
      <c r="D120" s="803"/>
      <c r="E120" s="804" t="s">
        <v>451</v>
      </c>
      <c r="F120" s="803"/>
      <c r="G120" s="804" t="s">
        <v>1005</v>
      </c>
      <c r="H120" s="931">
        <v>3598277.65</v>
      </c>
      <c r="I120" s="803"/>
      <c r="J120" s="803"/>
      <c r="K120" s="803"/>
      <c r="L120" s="803"/>
      <c r="M120" s="803"/>
      <c r="N120" s="803"/>
      <c r="O120" s="803"/>
      <c r="P120" s="803"/>
      <c r="Q120" s="803"/>
      <c r="R120" s="803"/>
      <c r="S120" s="803"/>
      <c r="T120" s="803"/>
      <c r="U120" s="803"/>
      <c r="V120" s="803"/>
      <c r="W120" s="803"/>
    </row>
    <row r="121" spans="2:23" ht="26.25" customHeight="1" x14ac:dyDescent="0.2">
      <c r="B121" s="802">
        <v>28</v>
      </c>
      <c r="C121" s="803"/>
      <c r="D121" s="803"/>
      <c r="E121" s="804" t="s">
        <v>451</v>
      </c>
      <c r="F121" s="803"/>
      <c r="G121" s="804" t="s">
        <v>1002</v>
      </c>
      <c r="H121" s="932">
        <v>171221.75</v>
      </c>
      <c r="I121" s="803"/>
      <c r="J121" s="803"/>
      <c r="K121" s="803"/>
      <c r="L121" s="803"/>
      <c r="M121" s="803"/>
      <c r="N121" s="803"/>
      <c r="O121" s="803"/>
      <c r="P121" s="803"/>
      <c r="Q121" s="803"/>
      <c r="R121" s="803"/>
      <c r="S121" s="803"/>
      <c r="T121" s="803"/>
      <c r="U121" s="803"/>
      <c r="V121" s="803"/>
      <c r="W121" s="803"/>
    </row>
    <row r="122" spans="2:23" ht="26.25" customHeight="1" x14ac:dyDescent="0.2">
      <c r="B122" s="802">
        <v>29</v>
      </c>
      <c r="C122" s="803"/>
      <c r="D122" s="803"/>
      <c r="E122" s="804" t="s">
        <v>451</v>
      </c>
      <c r="F122" s="803"/>
      <c r="G122" s="804" t="s">
        <v>1000</v>
      </c>
      <c r="H122" s="933">
        <v>75579236</v>
      </c>
      <c r="I122" s="803"/>
      <c r="J122" s="803"/>
      <c r="K122" s="803"/>
      <c r="L122" s="803"/>
      <c r="M122" s="803"/>
      <c r="N122" s="803"/>
      <c r="O122" s="803"/>
      <c r="P122" s="803"/>
      <c r="Q122" s="803"/>
      <c r="R122" s="803"/>
      <c r="S122" s="803"/>
      <c r="T122" s="803"/>
      <c r="U122" s="803"/>
      <c r="V122" s="803"/>
      <c r="W122" s="803"/>
    </row>
    <row r="123" spans="2:23" ht="13.5" thickBot="1" x14ac:dyDescent="0.25">
      <c r="B123" s="629"/>
      <c r="C123" s="629"/>
      <c r="D123" s="709"/>
      <c r="E123" s="630"/>
      <c r="F123" s="728"/>
      <c r="G123" s="715"/>
      <c r="H123" s="917">
        <f>SUM(H94:H122)</f>
        <v>95203532.799999997</v>
      </c>
      <c r="I123" s="601"/>
      <c r="J123" s="602"/>
      <c r="K123" s="631"/>
      <c r="L123" s="632"/>
      <c r="M123" s="632"/>
      <c r="N123" s="632"/>
      <c r="O123" s="632"/>
      <c r="P123" s="632"/>
      <c r="Q123" s="632"/>
      <c r="R123" s="632"/>
      <c r="S123" s="696"/>
      <c r="T123" s="632"/>
      <c r="U123" s="634"/>
      <c r="V123" s="634"/>
      <c r="W123" s="634"/>
    </row>
    <row r="124" spans="2:23" ht="13.5" thickTop="1" x14ac:dyDescent="0.2">
      <c r="B124" s="629"/>
      <c r="C124" s="629"/>
      <c r="D124" s="709"/>
      <c r="E124" s="630"/>
      <c r="F124" s="728" t="s">
        <v>379</v>
      </c>
      <c r="G124" s="715"/>
      <c r="H124" s="748"/>
      <c r="I124" s="601"/>
      <c r="J124" s="602"/>
      <c r="K124" s="631"/>
      <c r="L124" s="632"/>
      <c r="M124" s="632"/>
      <c r="N124" s="632"/>
      <c r="O124" s="632"/>
      <c r="P124" s="632"/>
      <c r="Q124" s="632"/>
      <c r="R124" s="632"/>
      <c r="S124" s="696"/>
      <c r="T124" s="632"/>
      <c r="U124" s="634"/>
      <c r="V124" s="634"/>
      <c r="W124" s="634"/>
    </row>
    <row r="125" spans="2:23" ht="15.75" x14ac:dyDescent="0.25">
      <c r="B125" s="922" t="s">
        <v>692</v>
      </c>
      <c r="C125" s="923"/>
      <c r="D125" s="924"/>
      <c r="E125" s="925"/>
      <c r="F125" s="926"/>
      <c r="G125" s="715"/>
      <c r="H125" s="748"/>
      <c r="I125" s="601"/>
      <c r="J125" s="602"/>
      <c r="K125" s="631"/>
      <c r="L125" s="632"/>
      <c r="M125" s="632"/>
      <c r="N125" s="632"/>
      <c r="O125" s="632"/>
      <c r="P125" s="632"/>
      <c r="Q125" s="632"/>
      <c r="R125" s="632"/>
      <c r="S125" s="696"/>
      <c r="T125" s="632"/>
      <c r="U125" s="634"/>
      <c r="V125" s="634"/>
      <c r="W125" s="634"/>
    </row>
    <row r="126" spans="2:23" ht="15" x14ac:dyDescent="0.2">
      <c r="B126" s="927"/>
      <c r="C126" s="928" t="s">
        <v>553</v>
      </c>
      <c r="D126" s="924"/>
      <c r="E126" s="925"/>
      <c r="F126" s="926"/>
      <c r="G126" s="715"/>
      <c r="H126" s="748"/>
      <c r="I126" s="601"/>
      <c r="J126" s="602"/>
      <c r="K126" s="631"/>
      <c r="L126" s="632"/>
      <c r="M126" s="632"/>
      <c r="N126" s="632"/>
      <c r="O126" s="632"/>
      <c r="P126" s="632"/>
      <c r="Q126" s="632"/>
      <c r="R126" s="632"/>
      <c r="S126" s="696"/>
      <c r="T126" s="632"/>
      <c r="U126" s="634"/>
      <c r="V126" s="634"/>
      <c r="W126" s="634"/>
    </row>
    <row r="127" spans="2:23" x14ac:dyDescent="0.2">
      <c r="B127" s="629"/>
      <c r="C127" s="629"/>
      <c r="D127" s="709"/>
      <c r="E127" s="630"/>
      <c r="F127" s="728"/>
      <c r="G127" s="715"/>
      <c r="H127" s="722"/>
      <c r="I127" s="601"/>
      <c r="J127" s="602"/>
      <c r="K127" s="631"/>
      <c r="L127" s="632"/>
      <c r="M127" s="632"/>
      <c r="N127" s="632"/>
      <c r="O127" s="632"/>
      <c r="P127" s="632"/>
      <c r="Q127" s="632"/>
      <c r="R127" s="632"/>
      <c r="S127" s="696"/>
      <c r="T127" s="632"/>
      <c r="U127" s="634"/>
      <c r="V127" s="634"/>
      <c r="W127" s="634"/>
    </row>
    <row r="128" spans="2:23" ht="20.25" x14ac:dyDescent="0.2">
      <c r="B128" s="1212">
        <v>201617</v>
      </c>
      <c r="C128" s="1212"/>
      <c r="D128" s="1212"/>
      <c r="E128" s="1212"/>
      <c r="F128" s="1212"/>
      <c r="G128" s="1212"/>
      <c r="H128" s="1212"/>
      <c r="I128" s="1212"/>
      <c r="J128" s="1212"/>
      <c r="K128" s="1212"/>
      <c r="L128" s="1212"/>
      <c r="M128" s="1212"/>
      <c r="N128" s="1212"/>
      <c r="O128" s="1212"/>
      <c r="P128" s="1212"/>
      <c r="Q128" s="1212"/>
      <c r="R128" s="1212"/>
      <c r="S128" s="1212"/>
      <c r="T128" s="1212"/>
      <c r="U128" s="1212"/>
      <c r="V128" s="815"/>
      <c r="W128" s="815"/>
    </row>
    <row r="129" spans="2:23" x14ac:dyDescent="0.2">
      <c r="B129" s="1213" t="s">
        <v>295</v>
      </c>
      <c r="C129" s="775"/>
      <c r="D129" s="1214" t="s">
        <v>412</v>
      </c>
      <c r="E129" s="1213" t="s">
        <v>473</v>
      </c>
      <c r="F129" s="1213" t="s">
        <v>414</v>
      </c>
      <c r="G129" s="1213"/>
      <c r="H129" s="1213"/>
      <c r="I129" s="1213"/>
      <c r="J129" s="1213" t="s">
        <v>415</v>
      </c>
      <c r="K129" s="1213" t="s">
        <v>416</v>
      </c>
      <c r="L129" s="1213" t="s">
        <v>417</v>
      </c>
      <c r="M129" s="1213"/>
      <c r="N129" s="1213"/>
      <c r="O129" s="1213"/>
      <c r="P129" s="1213"/>
      <c r="Q129" s="1213"/>
      <c r="R129" s="1213"/>
      <c r="S129" s="1213"/>
      <c r="T129" s="1213"/>
      <c r="U129" s="1213"/>
      <c r="V129" s="816"/>
      <c r="W129" s="816"/>
    </row>
    <row r="130" spans="2:23" x14ac:dyDescent="0.2">
      <c r="B130" s="1213"/>
      <c r="C130" s="776"/>
      <c r="D130" s="1216"/>
      <c r="E130" s="1213"/>
      <c r="F130" s="1213" t="s">
        <v>418</v>
      </c>
      <c r="G130" s="1214" t="s">
        <v>469</v>
      </c>
      <c r="H130" s="1213" t="s">
        <v>420</v>
      </c>
      <c r="I130" s="1213" t="s">
        <v>467</v>
      </c>
      <c r="J130" s="1213"/>
      <c r="K130" s="1213"/>
      <c r="L130" s="622"/>
      <c r="M130" s="622"/>
      <c r="N130" s="622"/>
      <c r="O130" s="622"/>
      <c r="P130" s="622"/>
      <c r="Q130" s="622"/>
      <c r="R130" s="622"/>
      <c r="S130" s="622"/>
      <c r="T130" s="622"/>
      <c r="U130" s="622"/>
      <c r="V130" s="817"/>
      <c r="W130" s="817"/>
    </row>
    <row r="131" spans="2:23" x14ac:dyDescent="0.2">
      <c r="B131" s="1213"/>
      <c r="C131" s="777"/>
      <c r="D131" s="1215"/>
      <c r="E131" s="1213"/>
      <c r="F131" s="1213"/>
      <c r="G131" s="1215"/>
      <c r="H131" s="1213"/>
      <c r="I131" s="1213"/>
      <c r="J131" s="1213"/>
      <c r="K131" s="1213"/>
      <c r="L131" s="622" t="s">
        <v>422</v>
      </c>
      <c r="M131" s="622" t="s">
        <v>423</v>
      </c>
      <c r="N131" s="622" t="s">
        <v>424</v>
      </c>
      <c r="O131" s="622" t="s">
        <v>425</v>
      </c>
      <c r="P131" s="622" t="s">
        <v>426</v>
      </c>
      <c r="Q131" s="622" t="s">
        <v>424</v>
      </c>
      <c r="R131" s="622" t="s">
        <v>423</v>
      </c>
      <c r="S131" s="622" t="s">
        <v>442</v>
      </c>
      <c r="T131" s="622" t="s">
        <v>427</v>
      </c>
      <c r="U131" s="622" t="s">
        <v>428</v>
      </c>
      <c r="V131" s="822" t="s">
        <v>715</v>
      </c>
      <c r="W131" s="822" t="s">
        <v>946</v>
      </c>
    </row>
    <row r="132" spans="2:23" x14ac:dyDescent="0.2">
      <c r="B132" s="802">
        <v>1</v>
      </c>
      <c r="C132" s="802"/>
      <c r="D132" s="803"/>
      <c r="E132" s="804" t="s">
        <v>451</v>
      </c>
      <c r="F132" s="733" t="s">
        <v>554</v>
      </c>
      <c r="G132" s="604">
        <v>118711</v>
      </c>
      <c r="H132" s="796">
        <v>1497058.8</v>
      </c>
      <c r="I132" s="604" t="s">
        <v>514</v>
      </c>
      <c r="J132" s="745"/>
      <c r="K132" s="805"/>
      <c r="L132" s="806"/>
      <c r="M132" s="806"/>
      <c r="N132" s="806"/>
      <c r="O132" s="806"/>
      <c r="P132" s="806"/>
      <c r="Q132" s="806"/>
      <c r="R132" s="806"/>
      <c r="S132" s="807" t="s">
        <v>470</v>
      </c>
      <c r="T132" s="806"/>
      <c r="U132" s="808" t="s">
        <v>474</v>
      </c>
      <c r="V132" s="823" t="s">
        <v>709</v>
      </c>
      <c r="W132" s="823" t="s">
        <v>947</v>
      </c>
    </row>
    <row r="133" spans="2:23" ht="27" customHeight="1" x14ac:dyDescent="0.2">
      <c r="B133" s="802">
        <v>2</v>
      </c>
      <c r="C133" s="802"/>
      <c r="D133" s="803"/>
      <c r="E133" s="804" t="s">
        <v>451</v>
      </c>
      <c r="F133" s="733" t="s">
        <v>516</v>
      </c>
      <c r="G133" s="604">
        <v>119515</v>
      </c>
      <c r="H133" s="734">
        <v>20337.599999999999</v>
      </c>
      <c r="I133" s="604" t="s">
        <v>517</v>
      </c>
      <c r="J133" s="745"/>
      <c r="K133" s="805"/>
      <c r="L133" s="806"/>
      <c r="M133" s="806"/>
      <c r="N133" s="806"/>
      <c r="O133" s="806"/>
      <c r="P133" s="806"/>
      <c r="Q133" s="806"/>
      <c r="R133" s="806"/>
      <c r="S133" s="807" t="s">
        <v>470</v>
      </c>
      <c r="T133" s="806"/>
      <c r="U133" s="808" t="s">
        <v>539</v>
      </c>
      <c r="V133" s="823" t="s">
        <v>708</v>
      </c>
      <c r="W133" s="823" t="s">
        <v>952</v>
      </c>
    </row>
    <row r="134" spans="2:23" x14ac:dyDescent="0.2">
      <c r="B134" s="802">
        <v>3</v>
      </c>
      <c r="C134" s="802"/>
      <c r="D134" s="803"/>
      <c r="E134" s="804" t="s">
        <v>451</v>
      </c>
      <c r="F134" s="733" t="s">
        <v>515</v>
      </c>
      <c r="G134" s="604">
        <v>272786</v>
      </c>
      <c r="H134" s="796">
        <v>10000</v>
      </c>
      <c r="I134" s="604" t="s">
        <v>712</v>
      </c>
      <c r="J134" s="745"/>
      <c r="K134" s="805"/>
      <c r="L134" s="806"/>
      <c r="M134" s="806"/>
      <c r="N134" s="806"/>
      <c r="O134" s="806"/>
      <c r="P134" s="806"/>
      <c r="Q134" s="806"/>
      <c r="R134" s="806"/>
      <c r="S134" s="807" t="s">
        <v>470</v>
      </c>
      <c r="T134" s="806"/>
      <c r="U134" s="808" t="s">
        <v>539</v>
      </c>
      <c r="V134" s="823" t="s">
        <v>710</v>
      </c>
      <c r="W134" s="823" t="s">
        <v>953</v>
      </c>
    </row>
    <row r="135" spans="2:23" x14ac:dyDescent="0.2">
      <c r="B135" s="802">
        <v>4</v>
      </c>
      <c r="C135" s="802"/>
      <c r="D135" s="803"/>
      <c r="E135" s="804" t="s">
        <v>451</v>
      </c>
      <c r="F135" s="733" t="s">
        <v>491</v>
      </c>
      <c r="G135" s="604">
        <v>120688</v>
      </c>
      <c r="H135" s="796">
        <v>996040</v>
      </c>
      <c r="I135" s="604" t="s">
        <v>514</v>
      </c>
      <c r="J135" s="745"/>
      <c r="K135" s="805"/>
      <c r="L135" s="806"/>
      <c r="M135" s="806"/>
      <c r="N135" s="806"/>
      <c r="O135" s="806"/>
      <c r="P135" s="806"/>
      <c r="Q135" s="806"/>
      <c r="R135" s="806"/>
      <c r="S135" s="807" t="s">
        <v>470</v>
      </c>
      <c r="T135" s="806"/>
      <c r="U135" s="808" t="s">
        <v>474</v>
      </c>
      <c r="V135" s="823" t="s">
        <v>709</v>
      </c>
      <c r="W135" s="823" t="s">
        <v>947</v>
      </c>
    </row>
    <row r="136" spans="2:23" x14ac:dyDescent="0.2">
      <c r="B136" s="802">
        <v>5</v>
      </c>
      <c r="C136" s="802"/>
      <c r="D136" s="803"/>
      <c r="E136" s="804" t="s">
        <v>451</v>
      </c>
      <c r="F136" s="733" t="s">
        <v>491</v>
      </c>
      <c r="G136" s="604">
        <v>120710</v>
      </c>
      <c r="H136" s="734">
        <v>18399.599999999999</v>
      </c>
      <c r="I136" s="604" t="s">
        <v>517</v>
      </c>
      <c r="J136" s="883"/>
      <c r="K136" s="884"/>
      <c r="L136" s="885"/>
      <c r="M136" s="885"/>
      <c r="N136" s="885"/>
      <c r="O136" s="806"/>
      <c r="P136" s="806"/>
      <c r="Q136" s="806"/>
      <c r="R136" s="806"/>
      <c r="S136" s="807" t="s">
        <v>470</v>
      </c>
      <c r="T136" s="806"/>
      <c r="U136" s="808" t="s">
        <v>539</v>
      </c>
      <c r="V136" s="747" t="s">
        <v>708</v>
      </c>
      <c r="W136" s="823" t="s">
        <v>952</v>
      </c>
    </row>
    <row r="137" spans="2:23" x14ac:dyDescent="0.2">
      <c r="B137" s="802">
        <v>6</v>
      </c>
      <c r="C137" s="802"/>
      <c r="D137" s="803"/>
      <c r="E137" s="804" t="s">
        <v>451</v>
      </c>
      <c r="F137" s="733" t="s">
        <v>491</v>
      </c>
      <c r="G137" s="604">
        <v>120711</v>
      </c>
      <c r="H137" s="734">
        <v>11103.6</v>
      </c>
      <c r="I137" s="604" t="s">
        <v>517</v>
      </c>
      <c r="J137" s="745"/>
      <c r="K137" s="805"/>
      <c r="L137" s="806"/>
      <c r="M137" s="806"/>
      <c r="N137" s="806"/>
      <c r="O137" s="806"/>
      <c r="P137" s="806"/>
      <c r="Q137" s="806"/>
      <c r="R137" s="806"/>
      <c r="S137" s="807" t="s">
        <v>470</v>
      </c>
      <c r="T137" s="806"/>
      <c r="U137" s="808" t="s">
        <v>539</v>
      </c>
      <c r="V137" s="747" t="s">
        <v>708</v>
      </c>
      <c r="W137" s="823" t="s">
        <v>952</v>
      </c>
    </row>
    <row r="138" spans="2:23" x14ac:dyDescent="0.2">
      <c r="B138" s="802">
        <v>7</v>
      </c>
      <c r="C138" s="802"/>
      <c r="D138" s="803"/>
      <c r="E138" s="804" t="s">
        <v>451</v>
      </c>
      <c r="F138" s="733" t="s">
        <v>491</v>
      </c>
      <c r="G138" s="604">
        <v>120687</v>
      </c>
      <c r="H138" s="796">
        <v>10000</v>
      </c>
      <c r="I138" s="604" t="s">
        <v>492</v>
      </c>
      <c r="J138" s="745"/>
      <c r="K138" s="805"/>
      <c r="L138" s="806"/>
      <c r="M138" s="806"/>
      <c r="N138" s="806"/>
      <c r="O138" s="806"/>
      <c r="P138" s="806"/>
      <c r="Q138" s="806"/>
      <c r="R138" s="806"/>
      <c r="S138" s="807" t="s">
        <v>470</v>
      </c>
      <c r="T138" s="806"/>
      <c r="U138" s="808" t="s">
        <v>539</v>
      </c>
      <c r="V138" s="823" t="s">
        <v>710</v>
      </c>
      <c r="W138" s="823" t="s">
        <v>953</v>
      </c>
    </row>
    <row r="139" spans="2:23" x14ac:dyDescent="0.2">
      <c r="B139" s="802">
        <v>8</v>
      </c>
      <c r="C139" s="802"/>
      <c r="D139" s="803"/>
      <c r="E139" s="804" t="s">
        <v>451</v>
      </c>
      <c r="F139" s="733" t="s">
        <v>491</v>
      </c>
      <c r="G139" s="604">
        <v>120753</v>
      </c>
      <c r="H139" s="796">
        <v>10000</v>
      </c>
      <c r="I139" s="604" t="s">
        <v>493</v>
      </c>
      <c r="J139" s="745"/>
      <c r="K139" s="805"/>
      <c r="L139" s="806"/>
      <c r="M139" s="806"/>
      <c r="N139" s="806"/>
      <c r="O139" s="806"/>
      <c r="P139" s="806"/>
      <c r="Q139" s="806"/>
      <c r="R139" s="806"/>
      <c r="S139" s="807" t="s">
        <v>470</v>
      </c>
      <c r="T139" s="806"/>
      <c r="U139" s="808" t="s">
        <v>539</v>
      </c>
      <c r="V139" s="823" t="s">
        <v>710</v>
      </c>
      <c r="W139" s="823" t="s">
        <v>953</v>
      </c>
    </row>
    <row r="140" spans="2:23" x14ac:dyDescent="0.2">
      <c r="B140" s="802">
        <v>9</v>
      </c>
      <c r="C140" s="802"/>
      <c r="D140" s="803"/>
      <c r="E140" s="804" t="s">
        <v>451</v>
      </c>
      <c r="F140" s="733" t="s">
        <v>491</v>
      </c>
      <c r="G140" s="604">
        <v>120758</v>
      </c>
      <c r="H140" s="796">
        <v>10000</v>
      </c>
      <c r="I140" s="604" t="s">
        <v>494</v>
      </c>
      <c r="J140" s="745"/>
      <c r="K140" s="805"/>
      <c r="L140" s="806"/>
      <c r="M140" s="806"/>
      <c r="N140" s="806"/>
      <c r="O140" s="806"/>
      <c r="P140" s="806"/>
      <c r="Q140" s="806"/>
      <c r="R140" s="806"/>
      <c r="S140" s="807" t="s">
        <v>470</v>
      </c>
      <c r="T140" s="806"/>
      <c r="U140" s="808" t="s">
        <v>539</v>
      </c>
      <c r="V140" s="823" t="s">
        <v>710</v>
      </c>
      <c r="W140" s="823" t="s">
        <v>953</v>
      </c>
    </row>
    <row r="141" spans="2:23" x14ac:dyDescent="0.2">
      <c r="B141" s="802">
        <v>10</v>
      </c>
      <c r="C141" s="802"/>
      <c r="D141" s="803"/>
      <c r="E141" s="804" t="s">
        <v>451</v>
      </c>
      <c r="F141" s="733" t="s">
        <v>491</v>
      </c>
      <c r="G141" s="604">
        <v>120699</v>
      </c>
      <c r="H141" s="796">
        <v>10000</v>
      </c>
      <c r="I141" s="604" t="s">
        <v>495</v>
      </c>
      <c r="J141" s="745"/>
      <c r="K141" s="805"/>
      <c r="L141" s="806"/>
      <c r="M141" s="806"/>
      <c r="N141" s="806"/>
      <c r="O141" s="806"/>
      <c r="P141" s="806"/>
      <c r="Q141" s="806"/>
      <c r="R141" s="806"/>
      <c r="S141" s="807" t="s">
        <v>470</v>
      </c>
      <c r="T141" s="806"/>
      <c r="U141" s="808" t="s">
        <v>539</v>
      </c>
      <c r="V141" s="823" t="s">
        <v>710</v>
      </c>
      <c r="W141" s="823" t="s">
        <v>953</v>
      </c>
    </row>
    <row r="142" spans="2:23" x14ac:dyDescent="0.2">
      <c r="B142" s="802">
        <v>11</v>
      </c>
      <c r="C142" s="802"/>
      <c r="D142" s="803"/>
      <c r="E142" s="804" t="s">
        <v>451</v>
      </c>
      <c r="F142" s="733" t="s">
        <v>491</v>
      </c>
      <c r="G142" s="604">
        <v>120712</v>
      </c>
      <c r="H142" s="796">
        <v>10000</v>
      </c>
      <c r="I142" s="604" t="s">
        <v>496</v>
      </c>
      <c r="J142" s="745"/>
      <c r="K142" s="805"/>
      <c r="L142" s="806"/>
      <c r="M142" s="806"/>
      <c r="N142" s="806"/>
      <c r="O142" s="806"/>
      <c r="P142" s="806"/>
      <c r="Q142" s="806"/>
      <c r="R142" s="806"/>
      <c r="S142" s="807" t="s">
        <v>470</v>
      </c>
      <c r="T142" s="806"/>
      <c r="U142" s="808" t="s">
        <v>539</v>
      </c>
      <c r="V142" s="823" t="s">
        <v>710</v>
      </c>
      <c r="W142" s="823" t="s">
        <v>953</v>
      </c>
    </row>
    <row r="143" spans="2:23" x14ac:dyDescent="0.2">
      <c r="B143" s="802">
        <v>12</v>
      </c>
      <c r="C143" s="802"/>
      <c r="D143" s="803"/>
      <c r="E143" s="804" t="s">
        <v>451</v>
      </c>
      <c r="F143" s="733" t="s">
        <v>491</v>
      </c>
      <c r="G143" s="604">
        <v>120749</v>
      </c>
      <c r="H143" s="796">
        <v>10000</v>
      </c>
      <c r="I143" s="604" t="s">
        <v>497</v>
      </c>
      <c r="J143" s="745"/>
      <c r="K143" s="805"/>
      <c r="L143" s="806"/>
      <c r="M143" s="806"/>
      <c r="N143" s="806"/>
      <c r="O143" s="806"/>
      <c r="P143" s="806"/>
      <c r="Q143" s="806"/>
      <c r="R143" s="806"/>
      <c r="S143" s="807" t="s">
        <v>470</v>
      </c>
      <c r="T143" s="806"/>
      <c r="U143" s="808" t="s">
        <v>539</v>
      </c>
      <c r="V143" s="823" t="s">
        <v>710</v>
      </c>
      <c r="W143" s="823" t="s">
        <v>953</v>
      </c>
    </row>
    <row r="144" spans="2:23" x14ac:dyDescent="0.2">
      <c r="B144" s="802">
        <v>13</v>
      </c>
      <c r="C144" s="802"/>
      <c r="D144" s="803"/>
      <c r="E144" s="804" t="s">
        <v>451</v>
      </c>
      <c r="F144" s="733" t="s">
        <v>491</v>
      </c>
      <c r="G144" s="604">
        <v>120778</v>
      </c>
      <c r="H144" s="796">
        <v>10000</v>
      </c>
      <c r="I144" s="604" t="s">
        <v>498</v>
      </c>
      <c r="J144" s="745"/>
      <c r="K144" s="805"/>
      <c r="L144" s="806"/>
      <c r="M144" s="806"/>
      <c r="N144" s="806"/>
      <c r="O144" s="806"/>
      <c r="P144" s="806"/>
      <c r="Q144" s="806"/>
      <c r="R144" s="806"/>
      <c r="S144" s="807" t="s">
        <v>470</v>
      </c>
      <c r="T144" s="806"/>
      <c r="U144" s="808" t="s">
        <v>539</v>
      </c>
      <c r="V144" s="823" t="s">
        <v>710</v>
      </c>
      <c r="W144" s="823" t="s">
        <v>953</v>
      </c>
    </row>
    <row r="145" spans="2:23" x14ac:dyDescent="0.2">
      <c r="B145" s="802">
        <v>14</v>
      </c>
      <c r="C145" s="802"/>
      <c r="D145" s="803"/>
      <c r="E145" s="804" t="s">
        <v>451</v>
      </c>
      <c r="F145" s="733" t="s">
        <v>491</v>
      </c>
      <c r="G145" s="604" t="s">
        <v>711</v>
      </c>
      <c r="H145" s="796">
        <v>10000</v>
      </c>
      <c r="I145" s="604" t="s">
        <v>499</v>
      </c>
      <c r="J145" s="745"/>
      <c r="K145" s="805"/>
      <c r="L145" s="806"/>
      <c r="M145" s="806"/>
      <c r="N145" s="806"/>
      <c r="O145" s="806"/>
      <c r="P145" s="806"/>
      <c r="Q145" s="806"/>
      <c r="R145" s="806"/>
      <c r="S145" s="807" t="s">
        <v>470</v>
      </c>
      <c r="T145" s="806"/>
      <c r="U145" s="808" t="s">
        <v>539</v>
      </c>
      <c r="V145" s="823" t="s">
        <v>710</v>
      </c>
      <c r="W145" s="823" t="s">
        <v>953</v>
      </c>
    </row>
    <row r="146" spans="2:23" x14ac:dyDescent="0.2">
      <c r="B146" s="802">
        <v>15</v>
      </c>
      <c r="C146" s="802"/>
      <c r="D146" s="803"/>
      <c r="E146" s="804" t="s">
        <v>451</v>
      </c>
      <c r="F146" s="733" t="s">
        <v>491</v>
      </c>
      <c r="G146" s="604">
        <v>120795</v>
      </c>
      <c r="H146" s="796">
        <v>10000</v>
      </c>
      <c r="I146" s="604" t="s">
        <v>500</v>
      </c>
      <c r="J146" s="745"/>
      <c r="K146" s="805"/>
      <c r="L146" s="806"/>
      <c r="M146" s="806"/>
      <c r="N146" s="806"/>
      <c r="O146" s="806"/>
      <c r="P146" s="806"/>
      <c r="Q146" s="806"/>
      <c r="R146" s="806"/>
      <c r="S146" s="807" t="s">
        <v>470</v>
      </c>
      <c r="T146" s="806"/>
      <c r="U146" s="808" t="s">
        <v>539</v>
      </c>
      <c r="V146" s="823" t="s">
        <v>710</v>
      </c>
      <c r="W146" s="823" t="s">
        <v>953</v>
      </c>
    </row>
    <row r="147" spans="2:23" x14ac:dyDescent="0.2">
      <c r="B147" s="802">
        <v>16</v>
      </c>
      <c r="C147" s="802"/>
      <c r="D147" s="803"/>
      <c r="E147" s="804" t="s">
        <v>451</v>
      </c>
      <c r="F147" s="733" t="s">
        <v>491</v>
      </c>
      <c r="G147" s="604">
        <v>120799</v>
      </c>
      <c r="H147" s="796">
        <v>10000</v>
      </c>
      <c r="I147" s="604" t="s">
        <v>501</v>
      </c>
      <c r="J147" s="745"/>
      <c r="K147" s="805"/>
      <c r="L147" s="806"/>
      <c r="M147" s="806"/>
      <c r="N147" s="806"/>
      <c r="O147" s="806"/>
      <c r="P147" s="806"/>
      <c r="Q147" s="806"/>
      <c r="R147" s="806"/>
      <c r="S147" s="807" t="s">
        <v>470</v>
      </c>
      <c r="T147" s="806"/>
      <c r="U147" s="808" t="s">
        <v>539</v>
      </c>
      <c r="V147" s="823" t="s">
        <v>710</v>
      </c>
      <c r="W147" s="823" t="s">
        <v>953</v>
      </c>
    </row>
    <row r="148" spans="2:23" x14ac:dyDescent="0.2">
      <c r="B148" s="802">
        <v>17</v>
      </c>
      <c r="C148" s="802"/>
      <c r="D148" s="803"/>
      <c r="E148" s="804" t="s">
        <v>451</v>
      </c>
      <c r="F148" s="733" t="s">
        <v>491</v>
      </c>
      <c r="G148" s="604">
        <v>120812</v>
      </c>
      <c r="H148" s="796">
        <v>10000</v>
      </c>
      <c r="I148" s="604" t="s">
        <v>502</v>
      </c>
      <c r="J148" s="745"/>
      <c r="K148" s="805"/>
      <c r="L148" s="806"/>
      <c r="M148" s="806"/>
      <c r="N148" s="806"/>
      <c r="O148" s="806"/>
      <c r="P148" s="806"/>
      <c r="Q148" s="806"/>
      <c r="R148" s="806"/>
      <c r="S148" s="807" t="s">
        <v>470</v>
      </c>
      <c r="T148" s="806"/>
      <c r="U148" s="808" t="s">
        <v>539</v>
      </c>
      <c r="V148" s="823" t="s">
        <v>710</v>
      </c>
      <c r="W148" s="823" t="s">
        <v>953</v>
      </c>
    </row>
    <row r="149" spans="2:23" x14ac:dyDescent="0.2">
      <c r="B149" s="802">
        <v>18</v>
      </c>
      <c r="C149" s="802"/>
      <c r="D149" s="803"/>
      <c r="E149" s="804" t="s">
        <v>451</v>
      </c>
      <c r="F149" s="733" t="s">
        <v>491</v>
      </c>
      <c r="G149" s="604">
        <v>120813</v>
      </c>
      <c r="H149" s="796">
        <v>10000</v>
      </c>
      <c r="I149" s="604" t="s">
        <v>503</v>
      </c>
      <c r="J149" s="745"/>
      <c r="K149" s="805"/>
      <c r="L149" s="806"/>
      <c r="M149" s="806"/>
      <c r="N149" s="806"/>
      <c r="O149" s="806"/>
      <c r="P149" s="806"/>
      <c r="Q149" s="806"/>
      <c r="R149" s="806"/>
      <c r="S149" s="807" t="s">
        <v>470</v>
      </c>
      <c r="T149" s="806"/>
      <c r="U149" s="808" t="s">
        <v>539</v>
      </c>
      <c r="V149" s="823" t="s">
        <v>710</v>
      </c>
      <c r="W149" s="823" t="s">
        <v>953</v>
      </c>
    </row>
    <row r="150" spans="2:23" x14ac:dyDescent="0.2">
      <c r="B150" s="802">
        <v>19</v>
      </c>
      <c r="C150" s="802"/>
      <c r="D150" s="803"/>
      <c r="E150" s="804" t="s">
        <v>451</v>
      </c>
      <c r="F150" s="733" t="s">
        <v>491</v>
      </c>
      <c r="G150" s="604">
        <v>120820</v>
      </c>
      <c r="H150" s="796">
        <v>10000</v>
      </c>
      <c r="I150" s="604" t="s">
        <v>504</v>
      </c>
      <c r="J150" s="745"/>
      <c r="K150" s="805"/>
      <c r="L150" s="806"/>
      <c r="M150" s="806"/>
      <c r="N150" s="806"/>
      <c r="O150" s="806"/>
      <c r="P150" s="806"/>
      <c r="Q150" s="806"/>
      <c r="R150" s="806"/>
      <c r="S150" s="807" t="s">
        <v>470</v>
      </c>
      <c r="T150" s="806"/>
      <c r="U150" s="808" t="s">
        <v>539</v>
      </c>
      <c r="V150" s="823" t="s">
        <v>710</v>
      </c>
      <c r="W150" s="823" t="s">
        <v>953</v>
      </c>
    </row>
    <row r="151" spans="2:23" x14ac:dyDescent="0.2">
      <c r="B151" s="802">
        <v>20</v>
      </c>
      <c r="C151" s="802"/>
      <c r="D151" s="803"/>
      <c r="E151" s="804" t="s">
        <v>451</v>
      </c>
      <c r="F151" s="733" t="s">
        <v>491</v>
      </c>
      <c r="G151" s="604">
        <v>120825</v>
      </c>
      <c r="H151" s="796">
        <v>10000</v>
      </c>
      <c r="I151" s="604" t="s">
        <v>505</v>
      </c>
      <c r="J151" s="745"/>
      <c r="K151" s="805"/>
      <c r="L151" s="806"/>
      <c r="M151" s="806"/>
      <c r="N151" s="806"/>
      <c r="O151" s="806"/>
      <c r="P151" s="806"/>
      <c r="Q151" s="806"/>
      <c r="R151" s="806"/>
      <c r="S151" s="807" t="s">
        <v>470</v>
      </c>
      <c r="T151" s="806"/>
      <c r="U151" s="808" t="s">
        <v>539</v>
      </c>
      <c r="V151" s="823" t="s">
        <v>710</v>
      </c>
      <c r="W151" s="823" t="s">
        <v>953</v>
      </c>
    </row>
    <row r="152" spans="2:23" x14ac:dyDescent="0.2">
      <c r="B152" s="802">
        <v>21</v>
      </c>
      <c r="C152" s="802"/>
      <c r="D152" s="803"/>
      <c r="E152" s="804" t="s">
        <v>451</v>
      </c>
      <c r="F152" s="733" t="s">
        <v>491</v>
      </c>
      <c r="G152" s="604">
        <v>120826</v>
      </c>
      <c r="H152" s="796">
        <v>10000</v>
      </c>
      <c r="I152" s="604" t="s">
        <v>506</v>
      </c>
      <c r="J152" s="745"/>
      <c r="K152" s="805"/>
      <c r="L152" s="806"/>
      <c r="M152" s="806"/>
      <c r="N152" s="806"/>
      <c r="O152" s="806"/>
      <c r="P152" s="806"/>
      <c r="Q152" s="806"/>
      <c r="R152" s="806"/>
      <c r="S152" s="807" t="s">
        <v>470</v>
      </c>
      <c r="T152" s="806"/>
      <c r="U152" s="808" t="s">
        <v>539</v>
      </c>
      <c r="V152" s="823" t="s">
        <v>710</v>
      </c>
      <c r="W152" s="823" t="s">
        <v>953</v>
      </c>
    </row>
    <row r="153" spans="2:23" x14ac:dyDescent="0.2">
      <c r="B153" s="802">
        <v>22</v>
      </c>
      <c r="C153" s="802"/>
      <c r="D153" s="803"/>
      <c r="E153" s="804" t="s">
        <v>451</v>
      </c>
      <c r="F153" s="729" t="s">
        <v>519</v>
      </c>
      <c r="G153" s="604">
        <v>121263</v>
      </c>
      <c r="H153" s="604">
        <v>12642.6</v>
      </c>
      <c r="I153" s="730" t="s">
        <v>509</v>
      </c>
      <c r="J153" s="745"/>
      <c r="K153" s="805"/>
      <c r="L153" s="806"/>
      <c r="M153" s="806"/>
      <c r="N153" s="806"/>
      <c r="O153" s="806"/>
      <c r="P153" s="806"/>
      <c r="Q153" s="806"/>
      <c r="R153" s="806"/>
      <c r="S153" s="807" t="s">
        <v>470</v>
      </c>
      <c r="T153" s="806"/>
      <c r="U153" s="808" t="s">
        <v>539</v>
      </c>
      <c r="V153" s="747" t="s">
        <v>708</v>
      </c>
      <c r="W153" s="823" t="s">
        <v>952</v>
      </c>
    </row>
    <row r="154" spans="2:23" x14ac:dyDescent="0.2">
      <c r="B154" s="802">
        <v>23</v>
      </c>
      <c r="C154" s="802"/>
      <c r="D154" s="803"/>
      <c r="E154" s="804" t="s">
        <v>451</v>
      </c>
      <c r="F154" s="729" t="s">
        <v>507</v>
      </c>
      <c r="G154" s="730">
        <v>121917</v>
      </c>
      <c r="H154" s="731">
        <v>25479</v>
      </c>
      <c r="I154" s="730" t="s">
        <v>508</v>
      </c>
      <c r="J154" s="745"/>
      <c r="K154" s="805"/>
      <c r="L154" s="806"/>
      <c r="M154" s="806"/>
      <c r="N154" s="806"/>
      <c r="O154" s="806"/>
      <c r="P154" s="806"/>
      <c r="Q154" s="806"/>
      <c r="R154" s="806"/>
      <c r="S154" s="807" t="s">
        <v>470</v>
      </c>
      <c r="T154" s="806"/>
      <c r="U154" s="808" t="s">
        <v>539</v>
      </c>
      <c r="V154" s="823" t="s">
        <v>709</v>
      </c>
      <c r="W154" s="823" t="s">
        <v>947</v>
      </c>
    </row>
    <row r="155" spans="2:23" x14ac:dyDescent="0.2">
      <c r="B155" s="802">
        <v>24</v>
      </c>
      <c r="C155" s="802"/>
      <c r="D155" s="803"/>
      <c r="E155" s="804" t="s">
        <v>451</v>
      </c>
      <c r="F155" s="729" t="s">
        <v>510</v>
      </c>
      <c r="G155" s="604">
        <v>121987</v>
      </c>
      <c r="H155" s="731">
        <v>25479</v>
      </c>
      <c r="I155" s="604" t="s">
        <v>520</v>
      </c>
      <c r="J155" s="745"/>
      <c r="K155" s="805"/>
      <c r="L155" s="806"/>
      <c r="M155" s="806"/>
      <c r="N155" s="806"/>
      <c r="O155" s="806"/>
      <c r="P155" s="806"/>
      <c r="Q155" s="806"/>
      <c r="R155" s="806"/>
      <c r="S155" s="807" t="s">
        <v>470</v>
      </c>
      <c r="T155" s="806"/>
      <c r="U155" s="808" t="s">
        <v>539</v>
      </c>
      <c r="V155" s="823" t="s">
        <v>713</v>
      </c>
      <c r="W155" s="823" t="s">
        <v>954</v>
      </c>
    </row>
    <row r="156" spans="2:23" x14ac:dyDescent="0.2">
      <c r="B156" s="802">
        <v>25</v>
      </c>
      <c r="C156" s="802"/>
      <c r="D156" s="803"/>
      <c r="E156" s="804" t="s">
        <v>451</v>
      </c>
      <c r="F156" s="729" t="s">
        <v>510</v>
      </c>
      <c r="G156" s="730">
        <v>121967</v>
      </c>
      <c r="H156" s="731">
        <v>14979.6</v>
      </c>
      <c r="I156" s="730" t="s">
        <v>509</v>
      </c>
      <c r="J156" s="745"/>
      <c r="K156" s="805"/>
      <c r="L156" s="806"/>
      <c r="M156" s="806"/>
      <c r="N156" s="806"/>
      <c r="O156" s="806"/>
      <c r="P156" s="806"/>
      <c r="Q156" s="806"/>
      <c r="R156" s="806"/>
      <c r="S156" s="807" t="s">
        <v>470</v>
      </c>
      <c r="T156" s="806"/>
      <c r="U156" s="808" t="s">
        <v>539</v>
      </c>
      <c r="V156" s="747" t="s">
        <v>708</v>
      </c>
      <c r="W156" s="823" t="s">
        <v>952</v>
      </c>
    </row>
    <row r="157" spans="2:23" x14ac:dyDescent="0.2">
      <c r="B157" s="802">
        <v>26</v>
      </c>
      <c r="C157" s="802"/>
      <c r="D157" s="803"/>
      <c r="E157" s="804" t="s">
        <v>451</v>
      </c>
      <c r="F157" s="733" t="s">
        <v>518</v>
      </c>
      <c r="G157" s="604">
        <v>123118</v>
      </c>
      <c r="H157" s="734">
        <v>14979.6</v>
      </c>
      <c r="I157" s="604" t="s">
        <v>521</v>
      </c>
      <c r="J157" s="745"/>
      <c r="K157" s="805"/>
      <c r="L157" s="806"/>
      <c r="M157" s="806"/>
      <c r="N157" s="806"/>
      <c r="O157" s="806"/>
      <c r="P157" s="806"/>
      <c r="Q157" s="806"/>
      <c r="R157" s="806"/>
      <c r="S157" s="807" t="s">
        <v>470</v>
      </c>
      <c r="T157" s="806"/>
      <c r="U157" s="808" t="s">
        <v>539</v>
      </c>
      <c r="V157" s="747" t="s">
        <v>708</v>
      </c>
      <c r="W157" s="823" t="s">
        <v>952</v>
      </c>
    </row>
    <row r="158" spans="2:23" x14ac:dyDescent="0.2">
      <c r="B158" s="802">
        <v>27</v>
      </c>
      <c r="C158" s="802"/>
      <c r="D158" s="803"/>
      <c r="E158" s="804" t="s">
        <v>451</v>
      </c>
      <c r="F158" s="733" t="s">
        <v>518</v>
      </c>
      <c r="G158" s="604">
        <v>123144</v>
      </c>
      <c r="H158" s="734">
        <v>10000</v>
      </c>
      <c r="I158" s="681" t="s">
        <v>522</v>
      </c>
      <c r="J158" s="745"/>
      <c r="K158" s="805"/>
      <c r="L158" s="806"/>
      <c r="M158" s="806"/>
      <c r="N158" s="806"/>
      <c r="O158" s="806"/>
      <c r="P158" s="806"/>
      <c r="Q158" s="806"/>
      <c r="R158" s="806"/>
      <c r="S158" s="807" t="s">
        <v>470</v>
      </c>
      <c r="T158" s="806"/>
      <c r="U158" s="808" t="s">
        <v>539</v>
      </c>
      <c r="V158" s="823" t="s">
        <v>709</v>
      </c>
      <c r="W158" s="823" t="s">
        <v>948</v>
      </c>
    </row>
    <row r="159" spans="2:23" x14ac:dyDescent="0.2">
      <c r="B159" s="868">
        <v>28</v>
      </c>
      <c r="C159" s="868"/>
      <c r="D159" s="869"/>
      <c r="E159" s="870" t="s">
        <v>451</v>
      </c>
      <c r="F159" s="871" t="s">
        <v>523</v>
      </c>
      <c r="G159" s="872">
        <v>124163</v>
      </c>
      <c r="H159" s="873" t="s">
        <v>512</v>
      </c>
      <c r="I159" s="872" t="s">
        <v>511</v>
      </c>
      <c r="J159" s="874"/>
      <c r="K159" s="875"/>
      <c r="L159" s="876"/>
      <c r="M159" s="876"/>
      <c r="N159" s="876"/>
      <c r="O159" s="876"/>
      <c r="P159" s="876"/>
      <c r="Q159" s="876"/>
      <c r="R159" s="876"/>
      <c r="S159" s="877" t="s">
        <v>470</v>
      </c>
      <c r="T159" s="876"/>
      <c r="U159" s="825" t="s">
        <v>539</v>
      </c>
      <c r="V159" s="825" t="s">
        <v>379</v>
      </c>
      <c r="W159" s="915" t="s">
        <v>379</v>
      </c>
    </row>
    <row r="160" spans="2:23" x14ac:dyDescent="0.2">
      <c r="B160" s="868">
        <v>29</v>
      </c>
      <c r="C160" s="868"/>
      <c r="D160" s="869"/>
      <c r="E160" s="870" t="s">
        <v>451</v>
      </c>
      <c r="F160" s="871" t="s">
        <v>524</v>
      </c>
      <c r="G160" s="872">
        <v>123935</v>
      </c>
      <c r="H160" s="878">
        <v>93644.73</v>
      </c>
      <c r="I160" s="872" t="s">
        <v>513</v>
      </c>
      <c r="J160" s="874"/>
      <c r="K160" s="875"/>
      <c r="L160" s="876"/>
      <c r="M160" s="876"/>
      <c r="N160" s="876"/>
      <c r="O160" s="876"/>
      <c r="P160" s="876"/>
      <c r="Q160" s="876"/>
      <c r="R160" s="876"/>
      <c r="S160" s="877" t="s">
        <v>470</v>
      </c>
      <c r="T160" s="876"/>
      <c r="U160" s="825" t="s">
        <v>539</v>
      </c>
      <c r="V160" s="825" t="s">
        <v>539</v>
      </c>
      <c r="W160" s="915" t="s">
        <v>379</v>
      </c>
    </row>
    <row r="161" spans="1:23" x14ac:dyDescent="0.2">
      <c r="B161" s="868">
        <v>30</v>
      </c>
      <c r="C161" s="868"/>
      <c r="D161" s="869"/>
      <c r="E161" s="870" t="s">
        <v>451</v>
      </c>
      <c r="F161" s="879" t="s">
        <v>525</v>
      </c>
      <c r="G161" s="872">
        <v>124043</v>
      </c>
      <c r="H161" s="878">
        <v>109745.24</v>
      </c>
      <c r="I161" s="872" t="s">
        <v>513</v>
      </c>
      <c r="J161" s="874"/>
      <c r="K161" s="875"/>
      <c r="L161" s="876"/>
      <c r="M161" s="876"/>
      <c r="N161" s="876"/>
      <c r="O161" s="876"/>
      <c r="P161" s="876"/>
      <c r="Q161" s="876"/>
      <c r="R161" s="876"/>
      <c r="S161" s="877" t="s">
        <v>470</v>
      </c>
      <c r="T161" s="876"/>
      <c r="U161" s="825" t="s">
        <v>539</v>
      </c>
      <c r="V161" s="825" t="s">
        <v>539</v>
      </c>
      <c r="W161" s="915" t="s">
        <v>379</v>
      </c>
    </row>
    <row r="162" spans="1:23" x14ac:dyDescent="0.2">
      <c r="B162" s="802">
        <v>31</v>
      </c>
      <c r="C162" s="802"/>
      <c r="D162" s="803"/>
      <c r="E162" s="804" t="s">
        <v>451</v>
      </c>
      <c r="F162" s="733" t="s">
        <v>523</v>
      </c>
      <c r="G162" s="604">
        <v>124139</v>
      </c>
      <c r="H162" s="734">
        <v>11559.6</v>
      </c>
      <c r="I162" s="604" t="s">
        <v>521</v>
      </c>
      <c r="J162" s="745"/>
      <c r="K162" s="805"/>
      <c r="L162" s="806"/>
      <c r="M162" s="806"/>
      <c r="N162" s="806"/>
      <c r="O162" s="806"/>
      <c r="P162" s="806"/>
      <c r="Q162" s="806"/>
      <c r="R162" s="806"/>
      <c r="S162" s="807" t="s">
        <v>470</v>
      </c>
      <c r="T162" s="806"/>
      <c r="U162" s="808" t="s">
        <v>539</v>
      </c>
      <c r="V162" s="747" t="s">
        <v>708</v>
      </c>
      <c r="W162" s="823" t="s">
        <v>952</v>
      </c>
    </row>
    <row r="163" spans="1:23" x14ac:dyDescent="0.2">
      <c r="B163" s="802">
        <v>32</v>
      </c>
      <c r="C163" s="802"/>
      <c r="D163" s="803"/>
      <c r="E163" s="804" t="s">
        <v>451</v>
      </c>
      <c r="F163" s="733" t="s">
        <v>523</v>
      </c>
      <c r="G163" s="604">
        <v>124138</v>
      </c>
      <c r="H163" s="734">
        <v>14979.6</v>
      </c>
      <c r="I163" s="604" t="s">
        <v>521</v>
      </c>
      <c r="J163" s="745"/>
      <c r="K163" s="805"/>
      <c r="L163" s="806"/>
      <c r="M163" s="806"/>
      <c r="N163" s="806"/>
      <c r="O163" s="806"/>
      <c r="P163" s="806"/>
      <c r="Q163" s="806"/>
      <c r="R163" s="806"/>
      <c r="S163" s="807" t="s">
        <v>470</v>
      </c>
      <c r="T163" s="806"/>
      <c r="U163" s="808" t="s">
        <v>539</v>
      </c>
      <c r="V163" s="747" t="s">
        <v>708</v>
      </c>
      <c r="W163" s="823" t="s">
        <v>952</v>
      </c>
    </row>
    <row r="164" spans="1:23" x14ac:dyDescent="0.2">
      <c r="B164" s="802">
        <v>33</v>
      </c>
      <c r="C164" s="802"/>
      <c r="D164" s="803"/>
      <c r="E164" s="804" t="s">
        <v>451</v>
      </c>
      <c r="F164" s="733" t="s">
        <v>526</v>
      </c>
      <c r="G164" s="604">
        <v>125718</v>
      </c>
      <c r="H164" s="734">
        <v>14979.6</v>
      </c>
      <c r="I164" s="809" t="s">
        <v>517</v>
      </c>
      <c r="J164" s="745"/>
      <c r="K164" s="805"/>
      <c r="L164" s="806"/>
      <c r="M164" s="806"/>
      <c r="N164" s="806"/>
      <c r="O164" s="806"/>
      <c r="P164" s="806"/>
      <c r="Q164" s="806"/>
      <c r="R164" s="806"/>
      <c r="S164" s="807" t="s">
        <v>470</v>
      </c>
      <c r="T164" s="806"/>
      <c r="U164" s="808" t="s">
        <v>539</v>
      </c>
      <c r="V164" s="747" t="s">
        <v>708</v>
      </c>
      <c r="W164" s="823" t="s">
        <v>952</v>
      </c>
    </row>
    <row r="165" spans="1:23" x14ac:dyDescent="0.2">
      <c r="B165" s="802">
        <v>34</v>
      </c>
      <c r="C165" s="802"/>
      <c r="D165" s="803"/>
      <c r="E165" s="804" t="s">
        <v>451</v>
      </c>
      <c r="F165" s="729" t="s">
        <v>532</v>
      </c>
      <c r="G165" s="604"/>
      <c r="H165" s="796">
        <v>466200</v>
      </c>
      <c r="I165" s="810" t="s">
        <v>714</v>
      </c>
      <c r="J165" s="745"/>
      <c r="K165" s="805"/>
      <c r="L165" s="806"/>
      <c r="M165" s="806"/>
      <c r="N165" s="806"/>
      <c r="O165" s="806"/>
      <c r="P165" s="806"/>
      <c r="Q165" s="806"/>
      <c r="R165" s="806"/>
      <c r="S165" s="807" t="s">
        <v>470</v>
      </c>
      <c r="T165" s="806"/>
      <c r="U165" s="808" t="s">
        <v>474</v>
      </c>
      <c r="V165" s="823" t="s">
        <v>709</v>
      </c>
      <c r="W165" s="823" t="s">
        <v>955</v>
      </c>
    </row>
    <row r="166" spans="1:23" x14ac:dyDescent="0.2">
      <c r="B166" s="802">
        <v>35</v>
      </c>
      <c r="C166" s="802"/>
      <c r="D166" s="803"/>
      <c r="E166" s="804" t="s">
        <v>451</v>
      </c>
      <c r="F166" s="733" t="s">
        <v>527</v>
      </c>
      <c r="G166" s="811">
        <v>125978</v>
      </c>
      <c r="H166" s="734">
        <v>10704.6</v>
      </c>
      <c r="I166" s="604" t="s">
        <v>517</v>
      </c>
      <c r="J166" s="745"/>
      <c r="K166" s="805"/>
      <c r="L166" s="806"/>
      <c r="M166" s="806"/>
      <c r="N166" s="806"/>
      <c r="O166" s="806"/>
      <c r="P166" s="806"/>
      <c r="Q166" s="806"/>
      <c r="R166" s="806"/>
      <c r="S166" s="807" t="s">
        <v>470</v>
      </c>
      <c r="T166" s="806"/>
      <c r="U166" s="808" t="s">
        <v>539</v>
      </c>
      <c r="V166" s="747" t="s">
        <v>708</v>
      </c>
      <c r="W166" s="823" t="s">
        <v>952</v>
      </c>
    </row>
    <row r="167" spans="1:23" x14ac:dyDescent="0.2">
      <c r="B167" s="802">
        <v>36</v>
      </c>
      <c r="C167" s="802"/>
      <c r="D167" s="803"/>
      <c r="E167" s="804" t="s">
        <v>451</v>
      </c>
      <c r="F167" s="733" t="s">
        <v>528</v>
      </c>
      <c r="G167" s="811">
        <v>126453</v>
      </c>
      <c r="H167" s="734">
        <v>18399.599999999999</v>
      </c>
      <c r="I167" s="604" t="s">
        <v>517</v>
      </c>
      <c r="J167" s="745"/>
      <c r="K167" s="805"/>
      <c r="L167" s="806"/>
      <c r="M167" s="806"/>
      <c r="N167" s="806"/>
      <c r="O167" s="806"/>
      <c r="P167" s="806"/>
      <c r="Q167" s="806"/>
      <c r="R167" s="806"/>
      <c r="S167" s="807" t="s">
        <v>470</v>
      </c>
      <c r="T167" s="806"/>
      <c r="U167" s="808" t="s">
        <v>539</v>
      </c>
      <c r="V167" s="747" t="s">
        <v>708</v>
      </c>
      <c r="W167" s="823" t="s">
        <v>952</v>
      </c>
    </row>
    <row r="168" spans="1:23" x14ac:dyDescent="0.2">
      <c r="B168" s="802">
        <v>37</v>
      </c>
      <c r="C168" s="802"/>
      <c r="D168" s="803"/>
      <c r="E168" s="804" t="s">
        <v>451</v>
      </c>
      <c r="F168" s="733" t="s">
        <v>529</v>
      </c>
      <c r="G168" s="811">
        <v>126692</v>
      </c>
      <c r="H168" s="734">
        <v>13269.6</v>
      </c>
      <c r="I168" s="604" t="s">
        <v>517</v>
      </c>
      <c r="J168" s="745"/>
      <c r="K168" s="805"/>
      <c r="L168" s="806"/>
      <c r="M168" s="806"/>
      <c r="N168" s="806"/>
      <c r="O168" s="806"/>
      <c r="P168" s="806"/>
      <c r="Q168" s="806"/>
      <c r="R168" s="806"/>
      <c r="S168" s="807" t="s">
        <v>470</v>
      </c>
      <c r="T168" s="806"/>
      <c r="U168" s="808" t="s">
        <v>539</v>
      </c>
      <c r="V168" s="747" t="s">
        <v>708</v>
      </c>
      <c r="W168" s="823" t="s">
        <v>952</v>
      </c>
    </row>
    <row r="169" spans="1:23" x14ac:dyDescent="0.2">
      <c r="B169" s="802">
        <v>38</v>
      </c>
      <c r="C169" s="802"/>
      <c r="D169" s="803"/>
      <c r="E169" s="804" t="s">
        <v>451</v>
      </c>
      <c r="F169" s="733" t="s">
        <v>563</v>
      </c>
      <c r="G169" s="604">
        <v>126894</v>
      </c>
      <c r="H169" s="734">
        <v>18399.599999999999</v>
      </c>
      <c r="I169" s="604" t="s">
        <v>517</v>
      </c>
      <c r="J169" s="745"/>
      <c r="K169" s="805"/>
      <c r="L169" s="806"/>
      <c r="M169" s="806"/>
      <c r="N169" s="806"/>
      <c r="O169" s="806"/>
      <c r="P169" s="806"/>
      <c r="Q169" s="806"/>
      <c r="R169" s="806"/>
      <c r="S169" s="807" t="s">
        <v>470</v>
      </c>
      <c r="T169" s="806"/>
      <c r="U169" s="808" t="s">
        <v>539</v>
      </c>
      <c r="V169" s="747" t="s">
        <v>708</v>
      </c>
      <c r="W169" s="823" t="s">
        <v>952</v>
      </c>
    </row>
    <row r="170" spans="1:23" x14ac:dyDescent="0.2">
      <c r="B170" s="802">
        <v>39</v>
      </c>
      <c r="C170" s="802"/>
      <c r="D170" s="803"/>
      <c r="E170" s="804" t="s">
        <v>451</v>
      </c>
      <c r="F170" s="733" t="s">
        <v>530</v>
      </c>
      <c r="G170" s="604">
        <v>127501</v>
      </c>
      <c r="H170" s="734">
        <v>13269.6</v>
      </c>
      <c r="I170" s="604" t="s">
        <v>517</v>
      </c>
      <c r="J170" s="745"/>
      <c r="K170" s="805"/>
      <c r="L170" s="806"/>
      <c r="M170" s="806"/>
      <c r="N170" s="806"/>
      <c r="O170" s="806"/>
      <c r="P170" s="806"/>
      <c r="Q170" s="806"/>
      <c r="R170" s="806"/>
      <c r="S170" s="807" t="s">
        <v>470</v>
      </c>
      <c r="T170" s="806"/>
      <c r="U170" s="808" t="s">
        <v>539</v>
      </c>
      <c r="V170" s="747" t="s">
        <v>708</v>
      </c>
      <c r="W170" s="823" t="s">
        <v>952</v>
      </c>
    </row>
    <row r="171" spans="1:23" x14ac:dyDescent="0.2">
      <c r="B171" s="802">
        <v>40</v>
      </c>
      <c r="C171" s="802"/>
      <c r="D171" s="803"/>
      <c r="E171" s="804" t="s">
        <v>451</v>
      </c>
      <c r="F171" s="733" t="s">
        <v>530</v>
      </c>
      <c r="G171" s="604">
        <v>127502</v>
      </c>
      <c r="H171" s="734">
        <v>23529.599999999999</v>
      </c>
      <c r="I171" s="604" t="s">
        <v>517</v>
      </c>
      <c r="J171" s="745"/>
      <c r="K171" s="805"/>
      <c r="L171" s="806"/>
      <c r="M171" s="806"/>
      <c r="N171" s="806"/>
      <c r="O171" s="806"/>
      <c r="P171" s="806"/>
      <c r="Q171" s="806"/>
      <c r="R171" s="806"/>
      <c r="S171" s="807" t="s">
        <v>470</v>
      </c>
      <c r="T171" s="806"/>
      <c r="U171" s="808" t="s">
        <v>539</v>
      </c>
      <c r="V171" s="747" t="s">
        <v>708</v>
      </c>
      <c r="W171" s="823" t="s">
        <v>952</v>
      </c>
    </row>
    <row r="172" spans="1:23" ht="25.5" customHeight="1" x14ac:dyDescent="0.2">
      <c r="B172" s="802">
        <v>41</v>
      </c>
      <c r="C172" s="802"/>
      <c r="D172" s="803"/>
      <c r="E172" s="804" t="s">
        <v>451</v>
      </c>
      <c r="F172" s="733" t="s">
        <v>565</v>
      </c>
      <c r="G172" s="635">
        <v>129115</v>
      </c>
      <c r="H172" s="796">
        <v>651415.60000000009</v>
      </c>
      <c r="I172" s="604" t="s">
        <v>531</v>
      </c>
      <c r="J172" s="745"/>
      <c r="K172" s="805"/>
      <c r="L172" s="806"/>
      <c r="M172" s="806"/>
      <c r="N172" s="806"/>
      <c r="O172" s="806"/>
      <c r="P172" s="806"/>
      <c r="Q172" s="806"/>
      <c r="R172" s="806"/>
      <c r="S172" s="807" t="s">
        <v>470</v>
      </c>
      <c r="T172" s="806"/>
      <c r="U172" s="808" t="s">
        <v>474</v>
      </c>
      <c r="V172" s="823" t="s">
        <v>709</v>
      </c>
      <c r="W172" s="823" t="s">
        <v>955</v>
      </c>
    </row>
    <row r="173" spans="1:23" x14ac:dyDescent="0.2">
      <c r="B173" s="880">
        <v>42</v>
      </c>
      <c r="C173" s="880"/>
      <c r="D173" s="881"/>
      <c r="E173" s="882" t="s">
        <v>451</v>
      </c>
      <c r="F173" s="794" t="s">
        <v>565</v>
      </c>
      <c r="G173" s="770" t="s">
        <v>556</v>
      </c>
      <c r="H173" s="768">
        <v>946395.4</v>
      </c>
      <c r="I173" s="770" t="s">
        <v>555</v>
      </c>
      <c r="J173" s="883"/>
      <c r="K173" s="884"/>
      <c r="L173" s="885"/>
      <c r="M173" s="885"/>
      <c r="N173" s="885"/>
      <c r="O173" s="885"/>
      <c r="P173" s="885"/>
      <c r="Q173" s="885"/>
      <c r="R173" s="885"/>
      <c r="S173" s="886" t="s">
        <v>470</v>
      </c>
      <c r="T173" s="885"/>
      <c r="U173" s="824" t="s">
        <v>474</v>
      </c>
      <c r="V173" s="824" t="s">
        <v>379</v>
      </c>
      <c r="W173" s="914" t="s">
        <v>379</v>
      </c>
    </row>
    <row r="174" spans="1:23" x14ac:dyDescent="0.2">
      <c r="B174" s="887">
        <v>43</v>
      </c>
      <c r="C174" s="887"/>
      <c r="D174" s="888"/>
      <c r="E174" s="889" t="s">
        <v>451</v>
      </c>
      <c r="F174" s="794" t="s">
        <v>565</v>
      </c>
      <c r="G174" s="770" t="s">
        <v>558</v>
      </c>
      <c r="H174" s="768">
        <v>927399.49</v>
      </c>
      <c r="I174" s="770" t="s">
        <v>557</v>
      </c>
      <c r="J174" s="883"/>
      <c r="K174" s="884"/>
      <c r="L174" s="885"/>
      <c r="M174" s="885"/>
      <c r="N174" s="885"/>
      <c r="O174" s="885"/>
      <c r="P174" s="885"/>
      <c r="Q174" s="885"/>
      <c r="R174" s="885"/>
      <c r="S174" s="886" t="s">
        <v>470</v>
      </c>
      <c r="T174" s="885"/>
      <c r="U174" s="824" t="s">
        <v>474</v>
      </c>
      <c r="V174" s="824" t="s">
        <v>379</v>
      </c>
      <c r="W174" s="914" t="s">
        <v>379</v>
      </c>
    </row>
    <row r="175" spans="1:23" x14ac:dyDescent="0.2">
      <c r="A175" s="712"/>
      <c r="B175" s="623"/>
      <c r="C175" s="623"/>
      <c r="D175" s="655"/>
      <c r="E175" s="624" t="s">
        <v>451</v>
      </c>
      <c r="F175" s="698" t="s">
        <v>366</v>
      </c>
      <c r="G175" s="698" t="s">
        <v>366</v>
      </c>
      <c r="H175" s="603">
        <v>252063.09198924701</v>
      </c>
      <c r="I175" s="593" t="s">
        <v>572</v>
      </c>
      <c r="J175" s="626"/>
      <c r="K175" s="627"/>
      <c r="L175" s="625"/>
      <c r="M175" s="625"/>
      <c r="N175" s="625"/>
      <c r="O175" s="625"/>
      <c r="P175" s="625"/>
      <c r="Q175" s="625"/>
      <c r="R175" s="625"/>
      <c r="S175" s="638" t="s">
        <v>470</v>
      </c>
      <c r="T175" s="625"/>
      <c r="U175" s="628" t="s">
        <v>573</v>
      </c>
      <c r="V175" s="747" t="s">
        <v>708</v>
      </c>
      <c r="W175" s="823" t="s">
        <v>379</v>
      </c>
    </row>
    <row r="176" spans="1:23" ht="13.5" thickBot="1" x14ac:dyDescent="0.25">
      <c r="B176" s="629"/>
      <c r="C176" s="629"/>
      <c r="D176" s="709"/>
      <c r="E176" s="630"/>
      <c r="F176" s="724"/>
      <c r="G176" s="725"/>
      <c r="H176" s="726">
        <f>SUM(H132:H175)</f>
        <v>6392454.3519892497</v>
      </c>
      <c r="I176" s="727"/>
      <c r="J176" s="704"/>
      <c r="K176" s="705"/>
      <c r="L176" s="706"/>
      <c r="M176" s="706"/>
      <c r="N176" s="706"/>
      <c r="O176" s="706"/>
      <c r="P176" s="706"/>
      <c r="Q176" s="706"/>
      <c r="R176" s="706"/>
      <c r="S176" s="707"/>
      <c r="T176" s="706"/>
      <c r="U176" s="708"/>
      <c r="V176" s="634"/>
      <c r="W176" s="634"/>
    </row>
    <row r="177" spans="2:23" ht="13.5" thickTop="1" x14ac:dyDescent="0.2">
      <c r="B177" s="629"/>
      <c r="C177" s="629"/>
      <c r="D177" s="709"/>
      <c r="E177" s="630"/>
      <c r="F177" s="728"/>
      <c r="G177" s="867">
        <f>I177-H176</f>
        <v>27443.259999999776</v>
      </c>
      <c r="H177" s="748"/>
      <c r="I177" s="601">
        <v>6419897.6119892495</v>
      </c>
      <c r="J177" s="602"/>
      <c r="K177" s="631"/>
      <c r="L177" s="632"/>
      <c r="M177" s="632"/>
      <c r="N177" s="632"/>
      <c r="O177" s="632"/>
      <c r="P177" s="632"/>
      <c r="Q177" s="632"/>
      <c r="R177" s="632"/>
      <c r="S177" s="696"/>
      <c r="T177" s="632"/>
      <c r="U177" s="634"/>
      <c r="V177" s="634"/>
      <c r="W177" s="634"/>
    </row>
    <row r="178" spans="2:23" ht="20.25" x14ac:dyDescent="0.2">
      <c r="B178" s="1212">
        <v>201516</v>
      </c>
      <c r="C178" s="1212"/>
      <c r="D178" s="1212"/>
      <c r="E178" s="1212"/>
      <c r="F178" s="1212"/>
      <c r="G178" s="1212"/>
      <c r="H178" s="1212"/>
      <c r="I178" s="1212"/>
      <c r="J178" s="1212"/>
      <c r="K178" s="1212"/>
      <c r="L178" s="1212"/>
      <c r="M178" s="1212"/>
      <c r="N178" s="1212"/>
      <c r="O178" s="1212"/>
      <c r="P178" s="1212"/>
      <c r="Q178" s="1212"/>
      <c r="R178" s="1212"/>
      <c r="S178" s="1212"/>
      <c r="T178" s="1212"/>
      <c r="U178" s="1212"/>
      <c r="V178" s="815"/>
      <c r="W178" s="815"/>
    </row>
    <row r="179" spans="2:23" x14ac:dyDescent="0.2">
      <c r="B179" s="1213" t="s">
        <v>295</v>
      </c>
      <c r="C179" s="775"/>
      <c r="D179" s="1214" t="s">
        <v>412</v>
      </c>
      <c r="E179" s="1213" t="s">
        <v>473</v>
      </c>
      <c r="F179" s="1213" t="s">
        <v>414</v>
      </c>
      <c r="G179" s="1213"/>
      <c r="H179" s="1213"/>
      <c r="I179" s="1213"/>
      <c r="J179" s="1213" t="s">
        <v>415</v>
      </c>
      <c r="K179" s="1213" t="s">
        <v>416</v>
      </c>
      <c r="L179" s="1213" t="s">
        <v>417</v>
      </c>
      <c r="M179" s="1213"/>
      <c r="N179" s="1213"/>
      <c r="O179" s="1213"/>
      <c r="P179" s="1213"/>
      <c r="Q179" s="1213"/>
      <c r="R179" s="1213"/>
      <c r="S179" s="1213"/>
      <c r="T179" s="1213"/>
      <c r="U179" s="1232"/>
      <c r="V179" s="827" t="s">
        <v>379</v>
      </c>
      <c r="W179" s="911"/>
    </row>
    <row r="180" spans="2:23" x14ac:dyDescent="0.2">
      <c r="B180" s="1213"/>
      <c r="C180" s="776"/>
      <c r="D180" s="1216"/>
      <c r="E180" s="1213"/>
      <c r="F180" s="1213" t="s">
        <v>418</v>
      </c>
      <c r="G180" s="1214" t="s">
        <v>469</v>
      </c>
      <c r="H180" s="1213" t="s">
        <v>420</v>
      </c>
      <c r="I180" s="1213" t="s">
        <v>467</v>
      </c>
      <c r="J180" s="1213"/>
      <c r="K180" s="1213"/>
      <c r="L180" s="622"/>
      <c r="M180" s="622"/>
      <c r="N180" s="622"/>
      <c r="O180" s="622"/>
      <c r="P180" s="622"/>
      <c r="Q180" s="622"/>
      <c r="R180" s="622"/>
      <c r="S180" s="622"/>
      <c r="T180" s="622"/>
      <c r="U180" s="826"/>
      <c r="V180" s="828"/>
      <c r="W180" s="912"/>
    </row>
    <row r="181" spans="2:23" x14ac:dyDescent="0.2">
      <c r="B181" s="1213"/>
      <c r="C181" s="777"/>
      <c r="D181" s="1215"/>
      <c r="E181" s="1213"/>
      <c r="F181" s="1213"/>
      <c r="G181" s="1215"/>
      <c r="H181" s="1213"/>
      <c r="I181" s="1213"/>
      <c r="J181" s="1213"/>
      <c r="K181" s="1213"/>
      <c r="L181" s="622" t="s">
        <v>422</v>
      </c>
      <c r="M181" s="622" t="s">
        <v>423</v>
      </c>
      <c r="N181" s="622" t="s">
        <v>424</v>
      </c>
      <c r="O181" s="622" t="s">
        <v>425</v>
      </c>
      <c r="P181" s="622" t="s">
        <v>426</v>
      </c>
      <c r="Q181" s="622" t="s">
        <v>424</v>
      </c>
      <c r="R181" s="622" t="s">
        <v>423</v>
      </c>
      <c r="S181" s="622" t="s">
        <v>442</v>
      </c>
      <c r="T181" s="622" t="s">
        <v>427</v>
      </c>
      <c r="U181" s="622" t="s">
        <v>428</v>
      </c>
      <c r="V181" s="822" t="s">
        <v>715</v>
      </c>
      <c r="W181" s="822" t="s">
        <v>946</v>
      </c>
    </row>
    <row r="182" spans="2:23" ht="14.25" x14ac:dyDescent="0.2">
      <c r="B182" s="623">
        <v>1</v>
      </c>
      <c r="C182" s="623"/>
      <c r="D182" s="655"/>
      <c r="E182" s="624" t="s">
        <v>451</v>
      </c>
      <c r="F182" s="699">
        <v>42208</v>
      </c>
      <c r="G182" s="604">
        <v>107484</v>
      </c>
      <c r="H182" s="603">
        <v>551949.24</v>
      </c>
      <c r="I182" s="677" t="s">
        <v>559</v>
      </c>
      <c r="J182" s="626"/>
      <c r="K182" s="627"/>
      <c r="L182" s="625"/>
      <c r="M182" s="625"/>
      <c r="N182" s="625"/>
      <c r="O182" s="625"/>
      <c r="P182" s="625"/>
      <c r="Q182" s="625"/>
      <c r="R182" s="625"/>
      <c r="S182" s="638" t="s">
        <v>470</v>
      </c>
      <c r="T182" s="625"/>
      <c r="U182" s="835" t="s">
        <v>468</v>
      </c>
      <c r="V182" s="823" t="s">
        <v>713</v>
      </c>
      <c r="W182" s="823" t="s">
        <v>954</v>
      </c>
    </row>
    <row r="183" spans="2:23" ht="14.25" x14ac:dyDescent="0.2">
      <c r="B183" s="623">
        <v>2</v>
      </c>
      <c r="C183" s="623"/>
      <c r="D183" s="655"/>
      <c r="E183" s="624" t="s">
        <v>451</v>
      </c>
      <c r="F183" s="699">
        <v>42208</v>
      </c>
      <c r="G183" s="604">
        <v>107485</v>
      </c>
      <c r="H183" s="603">
        <v>551949.24</v>
      </c>
      <c r="I183" s="594" t="s">
        <v>559</v>
      </c>
      <c r="J183" s="626"/>
      <c r="K183" s="627"/>
      <c r="L183" s="625"/>
      <c r="M183" s="625"/>
      <c r="N183" s="625"/>
      <c r="O183" s="625"/>
      <c r="P183" s="625"/>
      <c r="Q183" s="625"/>
      <c r="R183" s="625"/>
      <c r="S183" s="638" t="s">
        <v>470</v>
      </c>
      <c r="T183" s="625"/>
      <c r="U183" s="835" t="s">
        <v>468</v>
      </c>
      <c r="V183" s="823" t="s">
        <v>713</v>
      </c>
      <c r="W183" s="823" t="s">
        <v>954</v>
      </c>
    </row>
    <row r="184" spans="2:23" x14ac:dyDescent="0.2">
      <c r="B184" s="623">
        <v>3</v>
      </c>
      <c r="C184" s="623"/>
      <c r="D184" s="655"/>
      <c r="E184" s="624" t="s">
        <v>451</v>
      </c>
      <c r="F184" s="699">
        <v>42207</v>
      </c>
      <c r="G184" s="604">
        <v>107453</v>
      </c>
      <c r="H184" s="697">
        <v>4650</v>
      </c>
      <c r="I184" s="594" t="s">
        <v>410</v>
      </c>
      <c r="J184" s="626"/>
      <c r="K184" s="627"/>
      <c r="L184" s="625"/>
      <c r="M184" s="625"/>
      <c r="N184" s="625"/>
      <c r="O184" s="625"/>
      <c r="P184" s="625"/>
      <c r="Q184" s="625"/>
      <c r="R184" s="625"/>
      <c r="S184" s="638" t="s">
        <v>470</v>
      </c>
      <c r="T184" s="625"/>
      <c r="U184" s="628" t="s">
        <v>539</v>
      </c>
      <c r="V184" s="823" t="s">
        <v>710</v>
      </c>
      <c r="W184" s="823" t="s">
        <v>953</v>
      </c>
    </row>
    <row r="185" spans="2:23" x14ac:dyDescent="0.2">
      <c r="B185" s="623">
        <v>4</v>
      </c>
      <c r="C185" s="623"/>
      <c r="D185" s="655"/>
      <c r="E185" s="624" t="s">
        <v>451</v>
      </c>
      <c r="F185" s="699">
        <v>42213</v>
      </c>
      <c r="G185" s="604">
        <v>107526</v>
      </c>
      <c r="H185" s="697">
        <v>62130</v>
      </c>
      <c r="I185" s="594" t="s">
        <v>560</v>
      </c>
      <c r="J185" s="626"/>
      <c r="K185" s="627"/>
      <c r="L185" s="625"/>
      <c r="M185" s="625"/>
      <c r="N185" s="625"/>
      <c r="O185" s="625"/>
      <c r="P185" s="625"/>
      <c r="Q185" s="625"/>
      <c r="R185" s="625"/>
      <c r="S185" s="638" t="s">
        <v>470</v>
      </c>
      <c r="T185" s="625"/>
      <c r="U185" s="628" t="s">
        <v>474</v>
      </c>
      <c r="V185" s="747" t="s">
        <v>708</v>
      </c>
      <c r="W185" s="823" t="s">
        <v>948</v>
      </c>
    </row>
    <row r="186" spans="2:23" ht="14.25" x14ac:dyDescent="0.2">
      <c r="B186" s="623">
        <v>5</v>
      </c>
      <c r="C186" s="623"/>
      <c r="D186" s="655"/>
      <c r="E186" s="624" t="s">
        <v>451</v>
      </c>
      <c r="F186" s="699">
        <v>42242</v>
      </c>
      <c r="G186" s="604">
        <v>108363</v>
      </c>
      <c r="H186" s="603">
        <v>551949.24</v>
      </c>
      <c r="I186" s="594" t="s">
        <v>559</v>
      </c>
      <c r="J186" s="626"/>
      <c r="K186" s="627"/>
      <c r="L186" s="625"/>
      <c r="M186" s="625"/>
      <c r="N186" s="625"/>
      <c r="O186" s="625"/>
      <c r="P186" s="625"/>
      <c r="Q186" s="625"/>
      <c r="R186" s="625"/>
      <c r="S186" s="638" t="s">
        <v>470</v>
      </c>
      <c r="T186" s="625"/>
      <c r="U186" s="835" t="s">
        <v>468</v>
      </c>
      <c r="V186" s="823" t="s">
        <v>713</v>
      </c>
      <c r="W186" s="823" t="s">
        <v>954</v>
      </c>
    </row>
    <row r="187" spans="2:23" ht="14.25" x14ac:dyDescent="0.2">
      <c r="B187" s="623">
        <v>6</v>
      </c>
      <c r="C187" s="623"/>
      <c r="D187" s="655"/>
      <c r="E187" s="624" t="s">
        <v>451</v>
      </c>
      <c r="F187" s="699">
        <v>42263</v>
      </c>
      <c r="G187" s="604">
        <v>109292</v>
      </c>
      <c r="H187" s="732">
        <v>551949.24</v>
      </c>
      <c r="I187" s="594" t="s">
        <v>559</v>
      </c>
      <c r="J187" s="626"/>
      <c r="K187" s="627"/>
      <c r="L187" s="625"/>
      <c r="M187" s="625"/>
      <c r="N187" s="625"/>
      <c r="O187" s="625"/>
      <c r="P187" s="625"/>
      <c r="Q187" s="625"/>
      <c r="R187" s="625"/>
      <c r="S187" s="638" t="s">
        <v>470</v>
      </c>
      <c r="T187" s="625"/>
      <c r="U187" s="835" t="s">
        <v>468</v>
      </c>
      <c r="V187" s="823" t="s">
        <v>713</v>
      </c>
      <c r="W187" s="823" t="s">
        <v>954</v>
      </c>
    </row>
    <row r="188" spans="2:23" x14ac:dyDescent="0.2">
      <c r="B188" s="623">
        <v>7</v>
      </c>
      <c r="C188" s="623"/>
      <c r="D188" s="655"/>
      <c r="E188" s="624" t="s">
        <v>451</v>
      </c>
      <c r="F188" s="699">
        <v>42256</v>
      </c>
      <c r="G188" s="801">
        <v>108979</v>
      </c>
      <c r="H188" s="735">
        <v>200000</v>
      </c>
      <c r="I188" s="736" t="s">
        <v>561</v>
      </c>
      <c r="J188" s="626"/>
      <c r="K188" s="627"/>
      <c r="L188" s="625"/>
      <c r="M188" s="625"/>
      <c r="N188" s="625"/>
      <c r="O188" s="625"/>
      <c r="P188" s="625"/>
      <c r="Q188" s="625"/>
      <c r="R188" s="625"/>
      <c r="S188" s="638" t="s">
        <v>470</v>
      </c>
      <c r="T188" s="625"/>
      <c r="U188" s="628" t="s">
        <v>474</v>
      </c>
      <c r="V188" s="823" t="s">
        <v>710</v>
      </c>
      <c r="W188" s="823" t="s">
        <v>953</v>
      </c>
    </row>
    <row r="189" spans="2:23" x14ac:dyDescent="0.2">
      <c r="B189" s="623">
        <v>8</v>
      </c>
      <c r="C189" s="623"/>
      <c r="D189" s="655"/>
      <c r="E189" s="624" t="s">
        <v>451</v>
      </c>
      <c r="F189" s="699">
        <v>42249</v>
      </c>
      <c r="G189" s="801">
        <v>108682</v>
      </c>
      <c r="H189" s="737">
        <v>82604.399999999994</v>
      </c>
      <c r="I189" s="736" t="s">
        <v>562</v>
      </c>
      <c r="J189" s="626"/>
      <c r="K189" s="627"/>
      <c r="L189" s="625"/>
      <c r="M189" s="625"/>
      <c r="N189" s="625"/>
      <c r="O189" s="625"/>
      <c r="P189" s="625"/>
      <c r="Q189" s="625"/>
      <c r="R189" s="625"/>
      <c r="S189" s="638" t="s">
        <v>470</v>
      </c>
      <c r="T189" s="625"/>
      <c r="U189" s="628" t="s">
        <v>474</v>
      </c>
      <c r="V189" s="823" t="s">
        <v>709</v>
      </c>
      <c r="W189" s="823" t="s">
        <v>379</v>
      </c>
    </row>
    <row r="190" spans="2:23" ht="14.25" x14ac:dyDescent="0.2">
      <c r="B190" s="623">
        <v>9</v>
      </c>
      <c r="C190" s="623"/>
      <c r="D190" s="655"/>
      <c r="E190" s="624" t="s">
        <v>451</v>
      </c>
      <c r="F190" s="699">
        <v>42340</v>
      </c>
      <c r="G190" s="604">
        <v>111904</v>
      </c>
      <c r="H190" s="603">
        <v>551949.24</v>
      </c>
      <c r="I190" s="594" t="s">
        <v>559</v>
      </c>
      <c r="J190" s="626"/>
      <c r="K190" s="627"/>
      <c r="L190" s="625"/>
      <c r="M190" s="625"/>
      <c r="N190" s="625"/>
      <c r="O190" s="625"/>
      <c r="P190" s="625"/>
      <c r="Q190" s="625"/>
      <c r="R190" s="625"/>
      <c r="S190" s="638" t="s">
        <v>470</v>
      </c>
      <c r="T190" s="625"/>
      <c r="U190" s="835" t="s">
        <v>468</v>
      </c>
      <c r="V190" s="823" t="s">
        <v>713</v>
      </c>
      <c r="W190" s="823" t="s">
        <v>954</v>
      </c>
    </row>
    <row r="191" spans="2:23" x14ac:dyDescent="0.2">
      <c r="B191" s="623">
        <v>10</v>
      </c>
      <c r="C191" s="623"/>
      <c r="D191" s="655"/>
      <c r="E191" s="624" t="s">
        <v>451</v>
      </c>
      <c r="F191" s="699">
        <v>42388</v>
      </c>
      <c r="G191" s="604">
        <v>113225</v>
      </c>
      <c r="H191" s="603">
        <v>422193.72</v>
      </c>
      <c r="I191" s="594" t="s">
        <v>570</v>
      </c>
      <c r="J191" s="626"/>
      <c r="K191" s="627"/>
      <c r="L191" s="625"/>
      <c r="M191" s="625"/>
      <c r="N191" s="625"/>
      <c r="O191" s="625"/>
      <c r="P191" s="625"/>
      <c r="Q191" s="625"/>
      <c r="R191" s="625"/>
      <c r="S191" s="638" t="s">
        <v>470</v>
      </c>
      <c r="T191" s="625"/>
      <c r="U191" s="628" t="s">
        <v>474</v>
      </c>
      <c r="V191" s="823" t="s">
        <v>709</v>
      </c>
      <c r="W191" s="823" t="s">
        <v>947</v>
      </c>
    </row>
    <row r="192" spans="2:23" x14ac:dyDescent="0.2">
      <c r="B192" s="623">
        <v>11</v>
      </c>
      <c r="C192" s="623"/>
      <c r="D192" s="655"/>
      <c r="E192" s="624" t="s">
        <v>451</v>
      </c>
      <c r="F192" s="699">
        <v>42419</v>
      </c>
      <c r="G192" s="604">
        <v>114669</v>
      </c>
      <c r="H192" s="603">
        <v>478001.25</v>
      </c>
      <c r="I192" s="594" t="s">
        <v>570</v>
      </c>
      <c r="J192" s="626"/>
      <c r="K192" s="627"/>
      <c r="L192" s="625"/>
      <c r="M192" s="625"/>
      <c r="N192" s="625"/>
      <c r="O192" s="625"/>
      <c r="P192" s="625"/>
      <c r="Q192" s="625"/>
      <c r="R192" s="625"/>
      <c r="S192" s="638" t="s">
        <v>470</v>
      </c>
      <c r="T192" s="625"/>
      <c r="U192" s="628" t="s">
        <v>474</v>
      </c>
      <c r="V192" s="823" t="s">
        <v>709</v>
      </c>
      <c r="W192" s="823" t="s">
        <v>947</v>
      </c>
    </row>
    <row r="193" spans="2:24" ht="14.25" x14ac:dyDescent="0.2">
      <c r="B193" s="623">
        <v>12</v>
      </c>
      <c r="C193" s="623"/>
      <c r="D193" s="655"/>
      <c r="E193" s="624" t="s">
        <v>451</v>
      </c>
      <c r="F193" s="710">
        <v>42488</v>
      </c>
      <c r="G193" s="604">
        <v>116424</v>
      </c>
      <c r="H193" s="603">
        <v>144488</v>
      </c>
      <c r="I193" s="594" t="s">
        <v>559</v>
      </c>
      <c r="J193" s="626"/>
      <c r="K193" s="627"/>
      <c r="L193" s="625"/>
      <c r="M193" s="625"/>
      <c r="N193" s="625"/>
      <c r="O193" s="625"/>
      <c r="P193" s="625"/>
      <c r="Q193" s="625"/>
      <c r="R193" s="625"/>
      <c r="S193" s="638" t="s">
        <v>470</v>
      </c>
      <c r="T193" s="625"/>
      <c r="U193" s="835" t="s">
        <v>468</v>
      </c>
      <c r="V193" s="823" t="s">
        <v>713</v>
      </c>
      <c r="W193" s="823" t="s">
        <v>954</v>
      </c>
    </row>
    <row r="194" spans="2:24" x14ac:dyDescent="0.2">
      <c r="B194" s="623">
        <v>13</v>
      </c>
      <c r="C194" s="623"/>
      <c r="D194" s="655"/>
      <c r="E194" s="624" t="s">
        <v>451</v>
      </c>
      <c r="F194" s="699">
        <v>42462</v>
      </c>
      <c r="G194" s="798">
        <v>116933</v>
      </c>
      <c r="H194" s="676">
        <v>416860</v>
      </c>
      <c r="I194" s="594" t="s">
        <v>570</v>
      </c>
      <c r="J194" s="626"/>
      <c r="K194" s="627"/>
      <c r="L194" s="625"/>
      <c r="M194" s="625"/>
      <c r="N194" s="625"/>
      <c r="O194" s="625"/>
      <c r="P194" s="625"/>
      <c r="Q194" s="625"/>
      <c r="R194" s="625"/>
      <c r="S194" s="638" t="s">
        <v>470</v>
      </c>
      <c r="T194" s="625"/>
      <c r="U194" s="628" t="s">
        <v>474</v>
      </c>
      <c r="V194" s="823" t="s">
        <v>709</v>
      </c>
      <c r="W194" s="823" t="s">
        <v>379</v>
      </c>
    </row>
    <row r="195" spans="2:24" ht="14.25" x14ac:dyDescent="0.2">
      <c r="B195" s="623">
        <v>14</v>
      </c>
      <c r="C195" s="623"/>
      <c r="D195" s="655"/>
      <c r="E195" s="624" t="s">
        <v>451</v>
      </c>
      <c r="F195" s="699">
        <v>42473</v>
      </c>
      <c r="G195" s="770"/>
      <c r="H195" s="603">
        <v>1000000</v>
      </c>
      <c r="I195" s="594" t="s">
        <v>566</v>
      </c>
      <c r="J195" s="626"/>
      <c r="K195" s="627"/>
      <c r="L195" s="625"/>
      <c r="M195" s="625"/>
      <c r="N195" s="625"/>
      <c r="O195" s="625"/>
      <c r="P195" s="625"/>
      <c r="Q195" s="625"/>
      <c r="R195" s="625"/>
      <c r="S195" s="638" t="s">
        <v>470</v>
      </c>
      <c r="T195" s="625"/>
      <c r="U195" s="834" t="s">
        <v>724</v>
      </c>
      <c r="V195" s="823" t="s">
        <v>962</v>
      </c>
      <c r="W195" s="823" t="s">
        <v>970</v>
      </c>
    </row>
    <row r="196" spans="2:24" ht="14.25" x14ac:dyDescent="0.2">
      <c r="B196" s="623">
        <v>15</v>
      </c>
      <c r="C196" s="623"/>
      <c r="D196" s="655"/>
      <c r="E196" s="624" t="s">
        <v>451</v>
      </c>
      <c r="F196" s="699">
        <v>42473</v>
      </c>
      <c r="G196" s="770"/>
      <c r="H196" s="603">
        <v>1000000</v>
      </c>
      <c r="I196" s="594" t="s">
        <v>567</v>
      </c>
      <c r="J196" s="626"/>
      <c r="K196" s="627"/>
      <c r="L196" s="625"/>
      <c r="M196" s="625"/>
      <c r="N196" s="625"/>
      <c r="O196" s="625"/>
      <c r="P196" s="625"/>
      <c r="Q196" s="625"/>
      <c r="R196" s="625"/>
      <c r="S196" s="638" t="s">
        <v>470</v>
      </c>
      <c r="T196" s="625"/>
      <c r="U196" s="834" t="s">
        <v>724</v>
      </c>
      <c r="V196" s="823" t="s">
        <v>962</v>
      </c>
      <c r="W196" s="823" t="s">
        <v>970</v>
      </c>
    </row>
    <row r="197" spans="2:24" ht="14.25" x14ac:dyDescent="0.2">
      <c r="B197" s="623">
        <v>16</v>
      </c>
      <c r="C197" s="623"/>
      <c r="D197" s="655"/>
      <c r="E197" s="624" t="s">
        <v>451</v>
      </c>
      <c r="F197" s="699">
        <v>42473</v>
      </c>
      <c r="G197" s="770"/>
      <c r="H197" s="697">
        <v>1000000</v>
      </c>
      <c r="I197" s="594" t="s">
        <v>568</v>
      </c>
      <c r="J197" s="626"/>
      <c r="K197" s="627"/>
      <c r="L197" s="625"/>
      <c r="M197" s="625"/>
      <c r="N197" s="625"/>
      <c r="O197" s="625"/>
      <c r="P197" s="625"/>
      <c r="Q197" s="625"/>
      <c r="R197" s="625"/>
      <c r="S197" s="638" t="s">
        <v>470</v>
      </c>
      <c r="T197" s="625"/>
      <c r="U197" s="834" t="s">
        <v>724</v>
      </c>
      <c r="V197" s="823" t="s">
        <v>962</v>
      </c>
      <c r="W197" s="823" t="s">
        <v>970</v>
      </c>
    </row>
    <row r="198" spans="2:24" ht="14.25" x14ac:dyDescent="0.2">
      <c r="B198" s="623">
        <v>17</v>
      </c>
      <c r="C198" s="623"/>
      <c r="D198" s="655"/>
      <c r="E198" s="624" t="s">
        <v>451</v>
      </c>
      <c r="F198" s="830">
        <v>20160630</v>
      </c>
      <c r="G198" s="604"/>
      <c r="H198" s="697">
        <v>492848</v>
      </c>
      <c r="I198" s="594" t="s">
        <v>569</v>
      </c>
      <c r="J198" s="626"/>
      <c r="K198" s="627"/>
      <c r="L198" s="625"/>
      <c r="M198" s="625"/>
      <c r="N198" s="625"/>
      <c r="O198" s="625"/>
      <c r="P198" s="625"/>
      <c r="Q198" s="625"/>
      <c r="R198" s="625"/>
      <c r="S198" s="638" t="s">
        <v>470</v>
      </c>
      <c r="T198" s="625"/>
      <c r="U198" s="835" t="s">
        <v>725</v>
      </c>
      <c r="V198" s="823" t="s">
        <v>708</v>
      </c>
      <c r="W198" s="823" t="s">
        <v>379</v>
      </c>
    </row>
    <row r="199" spans="2:24" x14ac:dyDescent="0.2">
      <c r="B199" s="623">
        <v>18</v>
      </c>
      <c r="C199" s="623"/>
      <c r="D199" s="655"/>
      <c r="E199" s="624" t="s">
        <v>451</v>
      </c>
      <c r="F199" s="699">
        <v>42508</v>
      </c>
      <c r="G199" s="604">
        <v>117516</v>
      </c>
      <c r="H199" s="603">
        <v>31020</v>
      </c>
      <c r="I199" s="594" t="s">
        <v>564</v>
      </c>
      <c r="J199" s="626"/>
      <c r="K199" s="627"/>
      <c r="L199" s="625"/>
      <c r="M199" s="625"/>
      <c r="N199" s="625"/>
      <c r="O199" s="625"/>
      <c r="P199" s="625"/>
      <c r="Q199" s="625"/>
      <c r="R199" s="625"/>
      <c r="S199" s="638" t="s">
        <v>470</v>
      </c>
      <c r="T199" s="625"/>
      <c r="U199" s="628" t="s">
        <v>539</v>
      </c>
      <c r="V199" s="823" t="s">
        <v>716</v>
      </c>
      <c r="W199" s="823" t="s">
        <v>956</v>
      </c>
    </row>
    <row r="200" spans="2:24" ht="71.25" customHeight="1" x14ac:dyDescent="0.2">
      <c r="B200" s="623">
        <v>19</v>
      </c>
      <c r="C200" s="623"/>
      <c r="D200" s="655"/>
      <c r="E200" s="624" t="s">
        <v>451</v>
      </c>
      <c r="F200" s="699">
        <v>42551</v>
      </c>
      <c r="G200" s="800" t="s">
        <v>571</v>
      </c>
      <c r="H200" s="700">
        <v>230878.93</v>
      </c>
      <c r="I200" s="711" t="s">
        <v>574</v>
      </c>
      <c r="J200" s="626"/>
      <c r="K200" s="627"/>
      <c r="L200" s="625"/>
      <c r="M200" s="625"/>
      <c r="N200" s="625"/>
      <c r="O200" s="625"/>
      <c r="P200" s="625"/>
      <c r="Q200" s="625"/>
      <c r="R200" s="625"/>
      <c r="S200" s="638" t="s">
        <v>470</v>
      </c>
      <c r="T200" s="625"/>
      <c r="U200" s="624" t="s">
        <v>573</v>
      </c>
      <c r="V200" s="626" t="s">
        <v>708</v>
      </c>
      <c r="W200" s="823" t="s">
        <v>379</v>
      </c>
    </row>
    <row r="201" spans="2:24" ht="13.5" thickBot="1" x14ac:dyDescent="0.25">
      <c r="B201" s="701"/>
      <c r="C201" s="701"/>
      <c r="D201" s="702"/>
      <c r="E201" s="703"/>
      <c r="F201" s="724"/>
      <c r="G201" s="725"/>
      <c r="H201" s="726">
        <f>SUM(H182:H200)</f>
        <v>8325420.4999999991</v>
      </c>
      <c r="I201" s="727"/>
      <c r="J201" s="704"/>
      <c r="K201" s="705"/>
      <c r="L201" s="706"/>
      <c r="M201" s="706"/>
      <c r="N201" s="706"/>
      <c r="O201" s="706"/>
      <c r="P201" s="706"/>
      <c r="Q201" s="706"/>
      <c r="R201" s="706"/>
      <c r="S201" s="707"/>
      <c r="T201" s="706"/>
      <c r="U201" s="708"/>
      <c r="V201" s="634"/>
      <c r="W201" s="634"/>
    </row>
    <row r="202" spans="2:24" ht="13.5" thickTop="1" x14ac:dyDescent="0.2">
      <c r="B202" s="629"/>
      <c r="C202" s="629"/>
      <c r="D202" s="709"/>
      <c r="E202" s="630"/>
      <c r="F202" s="728"/>
      <c r="G202" s="715"/>
      <c r="H202" s="722"/>
      <c r="I202" s="601"/>
      <c r="J202" s="602"/>
      <c r="K202" s="631"/>
      <c r="L202" s="632"/>
      <c r="M202" s="632"/>
      <c r="N202" s="632"/>
      <c r="O202" s="632"/>
      <c r="P202" s="632"/>
      <c r="Q202" s="632"/>
      <c r="R202" s="632"/>
      <c r="S202" s="696"/>
      <c r="T202" s="632"/>
      <c r="U202" s="634"/>
      <c r="V202" s="634"/>
      <c r="W202" s="634"/>
    </row>
    <row r="203" spans="2:24" ht="20.25" x14ac:dyDescent="0.2">
      <c r="B203" s="629"/>
      <c r="C203" s="629"/>
      <c r="D203" s="1212">
        <v>201415</v>
      </c>
      <c r="E203" s="1212"/>
      <c r="F203" s="1212"/>
      <c r="G203" s="1212"/>
      <c r="H203" s="1212"/>
      <c r="I203" s="1212"/>
      <c r="J203" s="1212"/>
      <c r="K203" s="1212"/>
      <c r="L203" s="1212"/>
      <c r="M203" s="1212"/>
      <c r="N203" s="1212"/>
      <c r="O203" s="1212"/>
      <c r="P203" s="1212"/>
      <c r="Q203" s="1212"/>
      <c r="R203" s="1212"/>
      <c r="S203" s="1212"/>
      <c r="T203" s="1212"/>
      <c r="U203" s="1212"/>
      <c r="V203" s="1212"/>
      <c r="W203" s="1212"/>
      <c r="X203" s="1212"/>
    </row>
    <row r="204" spans="2:24" x14ac:dyDescent="0.2">
      <c r="B204" s="1213" t="s">
        <v>295</v>
      </c>
      <c r="C204" s="775"/>
      <c r="D204" s="1214" t="s">
        <v>412</v>
      </c>
      <c r="E204" s="1213" t="s">
        <v>473</v>
      </c>
      <c r="F204" s="1213" t="s">
        <v>414</v>
      </c>
      <c r="G204" s="1213"/>
      <c r="H204" s="1213"/>
      <c r="I204" s="1213"/>
      <c r="J204" s="1213" t="s">
        <v>415</v>
      </c>
      <c r="K204" s="1213" t="s">
        <v>416</v>
      </c>
      <c r="L204" s="1213" t="s">
        <v>417</v>
      </c>
      <c r="M204" s="1213"/>
      <c r="N204" s="1213"/>
      <c r="O204" s="1213"/>
      <c r="P204" s="1213"/>
      <c r="Q204" s="1213"/>
      <c r="R204" s="1213"/>
      <c r="S204" s="1213"/>
      <c r="T204" s="1213"/>
      <c r="U204" s="1213"/>
      <c r="V204" s="816"/>
      <c r="W204" s="816"/>
    </row>
    <row r="205" spans="2:24" x14ac:dyDescent="0.2">
      <c r="B205" s="1213"/>
      <c r="C205" s="776"/>
      <c r="D205" s="1216"/>
      <c r="E205" s="1213"/>
      <c r="F205" s="1213" t="s">
        <v>418</v>
      </c>
      <c r="G205" s="1214" t="s">
        <v>469</v>
      </c>
      <c r="H205" s="1213" t="s">
        <v>420</v>
      </c>
      <c r="I205" s="1213" t="s">
        <v>467</v>
      </c>
      <c r="J205" s="1213"/>
      <c r="K205" s="1213"/>
      <c r="L205" s="622"/>
      <c r="M205" s="622"/>
      <c r="N205" s="622"/>
      <c r="O205" s="622"/>
      <c r="P205" s="622"/>
      <c r="Q205" s="622"/>
      <c r="R205" s="622"/>
      <c r="S205" s="622"/>
      <c r="T205" s="622"/>
      <c r="U205" s="622"/>
      <c r="V205" s="817"/>
      <c r="W205" s="817"/>
    </row>
    <row r="206" spans="2:24" x14ac:dyDescent="0.2">
      <c r="B206" s="1213"/>
      <c r="C206" s="777"/>
      <c r="D206" s="1215"/>
      <c r="E206" s="1213"/>
      <c r="F206" s="1213"/>
      <c r="G206" s="1215"/>
      <c r="H206" s="1213"/>
      <c r="I206" s="1213"/>
      <c r="J206" s="1213"/>
      <c r="K206" s="1213"/>
      <c r="L206" s="622" t="s">
        <v>422</v>
      </c>
      <c r="M206" s="622" t="s">
        <v>423</v>
      </c>
      <c r="N206" s="622" t="s">
        <v>424</v>
      </c>
      <c r="O206" s="622" t="s">
        <v>425</v>
      </c>
      <c r="P206" s="622" t="s">
        <v>426</v>
      </c>
      <c r="Q206" s="622" t="s">
        <v>424</v>
      </c>
      <c r="R206" s="622" t="s">
        <v>423</v>
      </c>
      <c r="S206" s="622" t="s">
        <v>442</v>
      </c>
      <c r="T206" s="622" t="s">
        <v>427</v>
      </c>
      <c r="U206" s="622" t="s">
        <v>428</v>
      </c>
      <c r="V206" s="822" t="s">
        <v>715</v>
      </c>
      <c r="W206" s="822" t="s">
        <v>946</v>
      </c>
    </row>
    <row r="207" spans="2:24" ht="14.25" x14ac:dyDescent="0.2">
      <c r="B207" s="623">
        <v>1</v>
      </c>
      <c r="C207" s="623"/>
      <c r="D207" s="655"/>
      <c r="E207" s="624" t="s">
        <v>451</v>
      </c>
      <c r="F207" s="738">
        <v>41824</v>
      </c>
      <c r="G207" s="604">
        <v>94850</v>
      </c>
      <c r="H207" s="603">
        <v>171441</v>
      </c>
      <c r="I207" s="677" t="s">
        <v>559</v>
      </c>
      <c r="J207" s="626"/>
      <c r="K207" s="627"/>
      <c r="L207" s="625"/>
      <c r="M207" s="625"/>
      <c r="N207" s="625"/>
      <c r="O207" s="625"/>
      <c r="P207" s="625"/>
      <c r="Q207" s="625"/>
      <c r="R207" s="625"/>
      <c r="S207" s="638" t="s">
        <v>470</v>
      </c>
      <c r="T207" s="625"/>
      <c r="U207" s="835" t="s">
        <v>468</v>
      </c>
      <c r="V207" s="823" t="s">
        <v>713</v>
      </c>
      <c r="W207" s="823" t="s">
        <v>954</v>
      </c>
    </row>
    <row r="208" spans="2:24" ht="14.25" x14ac:dyDescent="0.2">
      <c r="B208" s="623">
        <v>2</v>
      </c>
      <c r="C208" s="623"/>
      <c r="D208" s="655"/>
      <c r="E208" s="624" t="s">
        <v>451</v>
      </c>
      <c r="F208" s="699">
        <v>41824</v>
      </c>
      <c r="G208" s="604">
        <v>94851</v>
      </c>
      <c r="H208" s="603">
        <v>551949.24</v>
      </c>
      <c r="I208" s="594" t="s">
        <v>559</v>
      </c>
      <c r="J208" s="626"/>
      <c r="K208" s="627"/>
      <c r="L208" s="625"/>
      <c r="M208" s="625"/>
      <c r="N208" s="625"/>
      <c r="O208" s="625"/>
      <c r="P208" s="625"/>
      <c r="Q208" s="625"/>
      <c r="R208" s="625"/>
      <c r="S208" s="638" t="s">
        <v>470</v>
      </c>
      <c r="T208" s="625"/>
      <c r="U208" s="835" t="s">
        <v>468</v>
      </c>
      <c r="V208" s="823" t="s">
        <v>713</v>
      </c>
      <c r="W208" s="823" t="s">
        <v>954</v>
      </c>
    </row>
    <row r="209" spans="2:23" ht="14.25" x14ac:dyDescent="0.2">
      <c r="B209" s="623">
        <v>3</v>
      </c>
      <c r="C209" s="623"/>
      <c r="D209" s="655"/>
      <c r="E209" s="624" t="s">
        <v>451</v>
      </c>
      <c r="F209" s="699">
        <v>41824</v>
      </c>
      <c r="G209" s="604">
        <v>94852</v>
      </c>
      <c r="H209" s="603">
        <v>222339.9</v>
      </c>
      <c r="I209" s="594" t="s">
        <v>559</v>
      </c>
      <c r="J209" s="626"/>
      <c r="K209" s="627"/>
      <c r="L209" s="625"/>
      <c r="M209" s="625"/>
      <c r="N209" s="625"/>
      <c r="O209" s="625"/>
      <c r="P209" s="625"/>
      <c r="Q209" s="625"/>
      <c r="R209" s="625"/>
      <c r="S209" s="638" t="s">
        <v>470</v>
      </c>
      <c r="T209" s="625"/>
      <c r="U209" s="835" t="s">
        <v>468</v>
      </c>
      <c r="V209" s="823" t="s">
        <v>713</v>
      </c>
      <c r="W209" s="823" t="s">
        <v>954</v>
      </c>
    </row>
    <row r="210" spans="2:23" ht="14.25" x14ac:dyDescent="0.2">
      <c r="B210" s="623">
        <v>4</v>
      </c>
      <c r="C210" s="623"/>
      <c r="D210" s="655"/>
      <c r="E210" s="624" t="s">
        <v>451</v>
      </c>
      <c r="F210" s="699">
        <v>41869</v>
      </c>
      <c r="G210" s="604">
        <v>96217</v>
      </c>
      <c r="H210" s="603">
        <v>551949.24</v>
      </c>
      <c r="I210" s="594" t="s">
        <v>559</v>
      </c>
      <c r="J210" s="626"/>
      <c r="K210" s="627"/>
      <c r="L210" s="625"/>
      <c r="M210" s="625"/>
      <c r="N210" s="625"/>
      <c r="O210" s="625"/>
      <c r="P210" s="625"/>
      <c r="Q210" s="625"/>
      <c r="R210" s="625"/>
      <c r="S210" s="638" t="s">
        <v>470</v>
      </c>
      <c r="T210" s="625"/>
      <c r="U210" s="835" t="s">
        <v>468</v>
      </c>
      <c r="V210" s="823" t="s">
        <v>713</v>
      </c>
      <c r="W210" s="823" t="s">
        <v>954</v>
      </c>
    </row>
    <row r="211" spans="2:23" ht="14.25" x14ac:dyDescent="0.2">
      <c r="B211" s="623">
        <v>5</v>
      </c>
      <c r="C211" s="623"/>
      <c r="D211" s="655"/>
      <c r="E211" s="624" t="s">
        <v>451</v>
      </c>
      <c r="F211" s="739">
        <v>41913</v>
      </c>
      <c r="G211" s="730">
        <v>97531</v>
      </c>
      <c r="H211" s="732">
        <v>551949.24</v>
      </c>
      <c r="I211" s="594" t="s">
        <v>559</v>
      </c>
      <c r="J211" s="626"/>
      <c r="K211" s="627"/>
      <c r="L211" s="625"/>
      <c r="M211" s="625"/>
      <c r="N211" s="625"/>
      <c r="O211" s="625"/>
      <c r="P211" s="625"/>
      <c r="Q211" s="625"/>
      <c r="R211" s="625"/>
      <c r="S211" s="638" t="s">
        <v>470</v>
      </c>
      <c r="T211" s="625"/>
      <c r="U211" s="835" t="s">
        <v>468</v>
      </c>
      <c r="V211" s="823" t="s">
        <v>713</v>
      </c>
      <c r="W211" s="823" t="s">
        <v>954</v>
      </c>
    </row>
    <row r="212" spans="2:23" ht="14.25" x14ac:dyDescent="0.2">
      <c r="B212" s="623">
        <v>6</v>
      </c>
      <c r="C212" s="623"/>
      <c r="D212" s="655"/>
      <c r="E212" s="624" t="s">
        <v>451</v>
      </c>
      <c r="F212" s="699">
        <v>41922</v>
      </c>
      <c r="G212" s="604">
        <v>97898</v>
      </c>
      <c r="H212" s="603">
        <v>500806.65</v>
      </c>
      <c r="I212" s="594" t="s">
        <v>559</v>
      </c>
      <c r="J212" s="626"/>
      <c r="K212" s="627"/>
      <c r="L212" s="625"/>
      <c r="M212" s="625"/>
      <c r="N212" s="625"/>
      <c r="O212" s="625"/>
      <c r="P212" s="625"/>
      <c r="Q212" s="625"/>
      <c r="R212" s="625"/>
      <c r="S212" s="638" t="s">
        <v>470</v>
      </c>
      <c r="T212" s="625"/>
      <c r="U212" s="835" t="s">
        <v>468</v>
      </c>
      <c r="V212" s="823" t="s">
        <v>713</v>
      </c>
      <c r="W212" s="823" t="s">
        <v>954</v>
      </c>
    </row>
    <row r="213" spans="2:23" ht="14.25" x14ac:dyDescent="0.2">
      <c r="B213" s="623">
        <v>7</v>
      </c>
      <c r="C213" s="623"/>
      <c r="D213" s="655"/>
      <c r="E213" s="624" t="s">
        <v>451</v>
      </c>
      <c r="F213" s="739">
        <v>41934</v>
      </c>
      <c r="G213" s="730">
        <v>98291</v>
      </c>
      <c r="H213" s="732">
        <v>551949.24</v>
      </c>
      <c r="I213" s="594" t="s">
        <v>559</v>
      </c>
      <c r="J213" s="626"/>
      <c r="K213" s="627"/>
      <c r="L213" s="625"/>
      <c r="M213" s="625"/>
      <c r="N213" s="625"/>
      <c r="O213" s="625"/>
      <c r="P213" s="625"/>
      <c r="Q213" s="625"/>
      <c r="R213" s="625"/>
      <c r="S213" s="638" t="s">
        <v>470</v>
      </c>
      <c r="T213" s="625"/>
      <c r="U213" s="835" t="s">
        <v>468</v>
      </c>
      <c r="V213" s="823" t="s">
        <v>713</v>
      </c>
      <c r="W213" s="823" t="s">
        <v>954</v>
      </c>
    </row>
    <row r="214" spans="2:23" ht="14.25" x14ac:dyDescent="0.2">
      <c r="B214" s="623">
        <v>8</v>
      </c>
      <c r="C214" s="623"/>
      <c r="D214" s="655"/>
      <c r="E214" s="624" t="s">
        <v>451</v>
      </c>
      <c r="F214" s="699">
        <v>41955</v>
      </c>
      <c r="G214" s="604">
        <v>98881</v>
      </c>
      <c r="H214" s="731">
        <v>551949.24</v>
      </c>
      <c r="I214" s="594" t="s">
        <v>559</v>
      </c>
      <c r="J214" s="626"/>
      <c r="K214" s="627"/>
      <c r="L214" s="625"/>
      <c r="M214" s="625"/>
      <c r="N214" s="625"/>
      <c r="O214" s="625"/>
      <c r="P214" s="625"/>
      <c r="Q214" s="625"/>
      <c r="R214" s="625"/>
      <c r="S214" s="638" t="s">
        <v>470</v>
      </c>
      <c r="T214" s="625"/>
      <c r="U214" s="835" t="s">
        <v>468</v>
      </c>
      <c r="V214" s="823" t="s">
        <v>713</v>
      </c>
      <c r="W214" s="823" t="s">
        <v>954</v>
      </c>
    </row>
    <row r="215" spans="2:23" ht="14.25" x14ac:dyDescent="0.2">
      <c r="B215" s="623">
        <v>9</v>
      </c>
      <c r="C215" s="623"/>
      <c r="D215" s="655"/>
      <c r="E215" s="624" t="s">
        <v>451</v>
      </c>
      <c r="F215" s="699">
        <v>41985</v>
      </c>
      <c r="G215" s="604">
        <v>100001</v>
      </c>
      <c r="H215" s="796">
        <v>503733.3</v>
      </c>
      <c r="I215" s="594" t="s">
        <v>559</v>
      </c>
      <c r="J215" s="626"/>
      <c r="K215" s="627"/>
      <c r="L215" s="625"/>
      <c r="M215" s="625"/>
      <c r="N215" s="625"/>
      <c r="O215" s="625"/>
      <c r="P215" s="625"/>
      <c r="Q215" s="625"/>
      <c r="R215" s="625"/>
      <c r="S215" s="638" t="s">
        <v>470</v>
      </c>
      <c r="T215" s="625"/>
      <c r="U215" s="835" t="s">
        <v>468</v>
      </c>
      <c r="V215" s="823" t="s">
        <v>713</v>
      </c>
      <c r="W215" s="823" t="s">
        <v>954</v>
      </c>
    </row>
    <row r="216" spans="2:23" ht="14.25" x14ac:dyDescent="0.2">
      <c r="B216" s="623">
        <v>10</v>
      </c>
      <c r="C216" s="623"/>
      <c r="D216" s="655"/>
      <c r="E216" s="624" t="s">
        <v>451</v>
      </c>
      <c r="F216" s="699">
        <v>41991</v>
      </c>
      <c r="G216" s="604">
        <v>100154</v>
      </c>
      <c r="H216" s="796">
        <v>551949.24</v>
      </c>
      <c r="I216" s="594" t="s">
        <v>559</v>
      </c>
      <c r="J216" s="626"/>
      <c r="K216" s="627"/>
      <c r="L216" s="625"/>
      <c r="M216" s="625"/>
      <c r="N216" s="625"/>
      <c r="O216" s="625"/>
      <c r="P216" s="625"/>
      <c r="Q216" s="625"/>
      <c r="R216" s="625"/>
      <c r="S216" s="638" t="s">
        <v>470</v>
      </c>
      <c r="T216" s="625"/>
      <c r="U216" s="835" t="s">
        <v>468</v>
      </c>
      <c r="V216" s="823" t="s">
        <v>713</v>
      </c>
      <c r="W216" s="823" t="s">
        <v>954</v>
      </c>
    </row>
    <row r="217" spans="2:23" ht="14.25" x14ac:dyDescent="0.2">
      <c r="B217" s="623">
        <v>11</v>
      </c>
      <c r="C217" s="623"/>
      <c r="D217" s="655"/>
      <c r="E217" s="624" t="s">
        <v>451</v>
      </c>
      <c r="F217" s="699">
        <v>41991</v>
      </c>
      <c r="G217" s="604">
        <v>100155</v>
      </c>
      <c r="H217" s="796">
        <v>551949.24</v>
      </c>
      <c r="I217" s="594" t="s">
        <v>559</v>
      </c>
      <c r="J217" s="626"/>
      <c r="K217" s="627"/>
      <c r="L217" s="625"/>
      <c r="M217" s="625"/>
      <c r="N217" s="625"/>
      <c r="O217" s="625"/>
      <c r="P217" s="625"/>
      <c r="Q217" s="625"/>
      <c r="R217" s="625"/>
      <c r="S217" s="638" t="s">
        <v>470</v>
      </c>
      <c r="T217" s="625"/>
      <c r="U217" s="835" t="s">
        <v>468</v>
      </c>
      <c r="V217" s="823" t="s">
        <v>713</v>
      </c>
      <c r="W217" s="823" t="s">
        <v>954</v>
      </c>
    </row>
    <row r="218" spans="2:23" ht="14.25" x14ac:dyDescent="0.2">
      <c r="B218" s="623">
        <v>12</v>
      </c>
      <c r="C218" s="623"/>
      <c r="D218" s="655"/>
      <c r="E218" s="624" t="s">
        <v>451</v>
      </c>
      <c r="F218" s="699">
        <v>42059</v>
      </c>
      <c r="G218" s="604">
        <v>102010</v>
      </c>
      <c r="H218" s="796">
        <v>551949.24</v>
      </c>
      <c r="I218" s="594" t="s">
        <v>559</v>
      </c>
      <c r="J218" s="626"/>
      <c r="K218" s="627"/>
      <c r="L218" s="625"/>
      <c r="M218" s="625"/>
      <c r="N218" s="625"/>
      <c r="O218" s="625"/>
      <c r="P218" s="625"/>
      <c r="Q218" s="625"/>
      <c r="R218" s="625"/>
      <c r="S218" s="638" t="s">
        <v>470</v>
      </c>
      <c r="T218" s="625"/>
      <c r="U218" s="835" t="s">
        <v>468</v>
      </c>
      <c r="V218" s="823" t="s">
        <v>713</v>
      </c>
      <c r="W218" s="823" t="s">
        <v>954</v>
      </c>
    </row>
    <row r="219" spans="2:23" ht="14.25" x14ac:dyDescent="0.2">
      <c r="B219" s="623">
        <v>13</v>
      </c>
      <c r="C219" s="623"/>
      <c r="D219" s="655"/>
      <c r="E219" s="624" t="s">
        <v>451</v>
      </c>
      <c r="F219" s="699">
        <v>42061</v>
      </c>
      <c r="G219" s="604">
        <v>102128</v>
      </c>
      <c r="H219" s="796">
        <v>28785</v>
      </c>
      <c r="I219" s="594" t="s">
        <v>559</v>
      </c>
      <c r="J219" s="626"/>
      <c r="K219" s="627"/>
      <c r="L219" s="625"/>
      <c r="M219" s="625"/>
      <c r="N219" s="625"/>
      <c r="O219" s="625"/>
      <c r="P219" s="625"/>
      <c r="Q219" s="625"/>
      <c r="R219" s="625"/>
      <c r="S219" s="638" t="s">
        <v>470</v>
      </c>
      <c r="T219" s="625"/>
      <c r="U219" s="835" t="s">
        <v>468</v>
      </c>
      <c r="V219" s="823" t="s">
        <v>713</v>
      </c>
      <c r="W219" s="823" t="s">
        <v>954</v>
      </c>
    </row>
    <row r="220" spans="2:23" ht="14.25" x14ac:dyDescent="0.2">
      <c r="B220" s="623">
        <v>14</v>
      </c>
      <c r="C220" s="623"/>
      <c r="D220" s="655"/>
      <c r="E220" s="624" t="s">
        <v>451</v>
      </c>
      <c r="F220" s="699">
        <v>42086</v>
      </c>
      <c r="G220" s="604">
        <v>103165</v>
      </c>
      <c r="H220" s="796">
        <v>551949.24</v>
      </c>
      <c r="I220" s="594" t="s">
        <v>559</v>
      </c>
      <c r="J220" s="626"/>
      <c r="K220" s="627"/>
      <c r="L220" s="625"/>
      <c r="M220" s="625"/>
      <c r="N220" s="625"/>
      <c r="O220" s="625"/>
      <c r="P220" s="625"/>
      <c r="Q220" s="625"/>
      <c r="R220" s="625"/>
      <c r="S220" s="638" t="s">
        <v>470</v>
      </c>
      <c r="T220" s="625"/>
      <c r="U220" s="835" t="s">
        <v>468</v>
      </c>
      <c r="V220" s="823" t="s">
        <v>713</v>
      </c>
      <c r="W220" s="823" t="s">
        <v>954</v>
      </c>
    </row>
    <row r="221" spans="2:23" x14ac:dyDescent="0.2">
      <c r="B221" s="623">
        <v>15</v>
      </c>
      <c r="C221" s="623"/>
      <c r="D221" s="655"/>
      <c r="E221" s="624" t="s">
        <v>451</v>
      </c>
      <c r="F221" s="699">
        <v>42086</v>
      </c>
      <c r="G221" s="604">
        <v>103188</v>
      </c>
      <c r="H221" s="795">
        <v>25750</v>
      </c>
      <c r="I221" s="597" t="s">
        <v>410</v>
      </c>
      <c r="J221" s="626"/>
      <c r="K221" s="627"/>
      <c r="L221" s="625"/>
      <c r="M221" s="625"/>
      <c r="N221" s="625"/>
      <c r="O221" s="625"/>
      <c r="P221" s="625"/>
      <c r="Q221" s="625"/>
      <c r="R221" s="625"/>
      <c r="S221" s="638" t="s">
        <v>470</v>
      </c>
      <c r="T221" s="625"/>
      <c r="U221" s="628" t="s">
        <v>539</v>
      </c>
      <c r="V221" s="823" t="s">
        <v>710</v>
      </c>
      <c r="W221" s="823" t="s">
        <v>953</v>
      </c>
    </row>
    <row r="222" spans="2:23" x14ac:dyDescent="0.2">
      <c r="B222" s="623">
        <v>16</v>
      </c>
      <c r="C222" s="623"/>
      <c r="D222" s="655"/>
      <c r="E222" s="624" t="s">
        <v>451</v>
      </c>
      <c r="F222" s="699">
        <v>42102</v>
      </c>
      <c r="G222" s="604">
        <v>103188</v>
      </c>
      <c r="H222" s="734">
        <v>20000</v>
      </c>
      <c r="I222" s="594" t="s">
        <v>575</v>
      </c>
      <c r="J222" s="626"/>
      <c r="K222" s="627"/>
      <c r="L222" s="625"/>
      <c r="M222" s="625"/>
      <c r="N222" s="625"/>
      <c r="O222" s="625"/>
      <c r="P222" s="625"/>
      <c r="Q222" s="625"/>
      <c r="R222" s="625"/>
      <c r="S222" s="638" t="s">
        <v>470</v>
      </c>
      <c r="T222" s="625"/>
      <c r="U222" s="628" t="s">
        <v>539</v>
      </c>
      <c r="V222" s="823" t="s">
        <v>710</v>
      </c>
      <c r="W222" s="823" t="s">
        <v>953</v>
      </c>
    </row>
    <row r="223" spans="2:23" ht="14.25" x14ac:dyDescent="0.2">
      <c r="B223" s="623">
        <v>17</v>
      </c>
      <c r="C223" s="623"/>
      <c r="D223" s="655"/>
      <c r="E223" s="624" t="s">
        <v>451</v>
      </c>
      <c r="F223" s="699">
        <v>42116</v>
      </c>
      <c r="G223" s="604">
        <v>104101</v>
      </c>
      <c r="H223" s="796">
        <v>551949.24</v>
      </c>
      <c r="I223" s="594" t="s">
        <v>559</v>
      </c>
      <c r="J223" s="626"/>
      <c r="K223" s="627"/>
      <c r="L223" s="625"/>
      <c r="M223" s="625"/>
      <c r="N223" s="625"/>
      <c r="O223" s="625"/>
      <c r="P223" s="625"/>
      <c r="Q223" s="625"/>
      <c r="R223" s="625"/>
      <c r="S223" s="638" t="s">
        <v>470</v>
      </c>
      <c r="T223" s="625"/>
      <c r="U223" s="835" t="s">
        <v>468</v>
      </c>
      <c r="V223" s="823" t="s">
        <v>713</v>
      </c>
      <c r="W223" s="823" t="s">
        <v>954</v>
      </c>
    </row>
    <row r="224" spans="2:23" ht="14.25" x14ac:dyDescent="0.2">
      <c r="B224" s="623">
        <v>18</v>
      </c>
      <c r="C224" s="623"/>
      <c r="D224" s="655"/>
      <c r="E224" s="624" t="s">
        <v>451</v>
      </c>
      <c r="F224" s="699">
        <v>42151</v>
      </c>
      <c r="G224" s="604">
        <v>104847</v>
      </c>
      <c r="H224" s="796">
        <v>64125</v>
      </c>
      <c r="I224" s="594" t="s">
        <v>559</v>
      </c>
      <c r="J224" s="626"/>
      <c r="K224" s="627"/>
      <c r="L224" s="625"/>
      <c r="M224" s="625"/>
      <c r="N224" s="625"/>
      <c r="O224" s="625"/>
      <c r="P224" s="625"/>
      <c r="Q224" s="625"/>
      <c r="R224" s="625"/>
      <c r="S224" s="638" t="s">
        <v>470</v>
      </c>
      <c r="T224" s="625"/>
      <c r="U224" s="835" t="s">
        <v>468</v>
      </c>
      <c r="V224" s="823" t="s">
        <v>713</v>
      </c>
      <c r="W224" s="823" t="s">
        <v>954</v>
      </c>
    </row>
    <row r="225" spans="2:23" ht="14.25" x14ac:dyDescent="0.2">
      <c r="B225" s="623">
        <v>19</v>
      </c>
      <c r="C225" s="623"/>
      <c r="D225" s="655"/>
      <c r="E225" s="624" t="s">
        <v>451</v>
      </c>
      <c r="F225" s="699">
        <v>42151</v>
      </c>
      <c r="G225" s="798">
        <v>105286</v>
      </c>
      <c r="H225" s="799">
        <v>551949.24</v>
      </c>
      <c r="I225" s="594" t="s">
        <v>559</v>
      </c>
      <c r="J225" s="626"/>
      <c r="K225" s="627"/>
      <c r="L225" s="625"/>
      <c r="M225" s="625"/>
      <c r="N225" s="625"/>
      <c r="O225" s="625"/>
      <c r="P225" s="625"/>
      <c r="Q225" s="625"/>
      <c r="R225" s="625"/>
      <c r="S225" s="638" t="s">
        <v>470</v>
      </c>
      <c r="T225" s="625"/>
      <c r="U225" s="835" t="s">
        <v>468</v>
      </c>
      <c r="V225" s="823" t="s">
        <v>713</v>
      </c>
      <c r="W225" s="823" t="s">
        <v>954</v>
      </c>
    </row>
    <row r="226" spans="2:23" ht="14.25" x14ac:dyDescent="0.2">
      <c r="B226" s="623">
        <v>20</v>
      </c>
      <c r="C226" s="623"/>
      <c r="D226" s="655"/>
      <c r="E226" s="624" t="s">
        <v>451</v>
      </c>
      <c r="F226" s="699">
        <v>42158</v>
      </c>
      <c r="G226" s="604">
        <v>105580</v>
      </c>
      <c r="H226" s="796">
        <v>41895</v>
      </c>
      <c r="I226" s="594" t="s">
        <v>559</v>
      </c>
      <c r="J226" s="626"/>
      <c r="K226" s="627"/>
      <c r="L226" s="625"/>
      <c r="M226" s="625"/>
      <c r="N226" s="625"/>
      <c r="O226" s="625"/>
      <c r="P226" s="625"/>
      <c r="Q226" s="625"/>
      <c r="R226" s="625"/>
      <c r="S226" s="638" t="s">
        <v>470</v>
      </c>
      <c r="T226" s="625"/>
      <c r="U226" s="835" t="s">
        <v>468</v>
      </c>
      <c r="V226" s="823" t="s">
        <v>713</v>
      </c>
      <c r="W226" s="823" t="s">
        <v>954</v>
      </c>
    </row>
    <row r="227" spans="2:23" ht="14.25" x14ac:dyDescent="0.2">
      <c r="B227" s="623">
        <v>21</v>
      </c>
      <c r="C227" s="623"/>
      <c r="D227" s="655"/>
      <c r="E227" s="624" t="s">
        <v>451</v>
      </c>
      <c r="F227" s="739">
        <v>42195</v>
      </c>
      <c r="G227" s="730">
        <v>106898</v>
      </c>
      <c r="H227" s="731">
        <v>99788</v>
      </c>
      <c r="I227" s="679" t="s">
        <v>559</v>
      </c>
      <c r="J227" s="626"/>
      <c r="K227" s="627"/>
      <c r="L227" s="625"/>
      <c r="M227" s="625"/>
      <c r="N227" s="625"/>
      <c r="O227" s="625"/>
      <c r="P227" s="625"/>
      <c r="Q227" s="625"/>
      <c r="R227" s="625"/>
      <c r="S227" s="638" t="s">
        <v>470</v>
      </c>
      <c r="T227" s="625"/>
      <c r="U227" s="835" t="s">
        <v>468</v>
      </c>
      <c r="V227" s="823" t="s">
        <v>713</v>
      </c>
      <c r="W227" s="823" t="s">
        <v>954</v>
      </c>
    </row>
    <row r="228" spans="2:23" x14ac:dyDescent="0.2">
      <c r="B228" s="623">
        <v>22</v>
      </c>
      <c r="C228" s="623"/>
      <c r="D228" s="655"/>
      <c r="E228" s="624" t="s">
        <v>451</v>
      </c>
      <c r="F228" s="739">
        <v>42198</v>
      </c>
      <c r="G228" s="730">
        <v>106928</v>
      </c>
      <c r="H228" s="731">
        <v>166350.38</v>
      </c>
      <c r="I228" s="679" t="s">
        <v>576</v>
      </c>
      <c r="J228" s="626"/>
      <c r="K228" s="627"/>
      <c r="L228" s="625"/>
      <c r="M228" s="625"/>
      <c r="N228" s="625"/>
      <c r="O228" s="625"/>
      <c r="P228" s="625"/>
      <c r="Q228" s="625"/>
      <c r="R228" s="625"/>
      <c r="S228" s="638" t="s">
        <v>470</v>
      </c>
      <c r="T228" s="625"/>
      <c r="U228" s="628" t="s">
        <v>474</v>
      </c>
      <c r="V228" s="829" t="s">
        <v>717</v>
      </c>
      <c r="W228" s="823" t="s">
        <v>957</v>
      </c>
    </row>
    <row r="229" spans="2:23" x14ac:dyDescent="0.2">
      <c r="B229" s="623">
        <v>23</v>
      </c>
      <c r="C229" s="623"/>
      <c r="D229" s="655"/>
      <c r="E229" s="624" t="s">
        <v>451</v>
      </c>
      <c r="F229" s="739">
        <v>42198</v>
      </c>
      <c r="G229" s="730">
        <v>106923</v>
      </c>
      <c r="H229" s="730">
        <v>2695.09</v>
      </c>
      <c r="I229" s="679" t="s">
        <v>577</v>
      </c>
      <c r="J229" s="626"/>
      <c r="K229" s="627"/>
      <c r="L229" s="625"/>
      <c r="M229" s="625"/>
      <c r="N229" s="625"/>
      <c r="O229" s="625"/>
      <c r="P229" s="625"/>
      <c r="Q229" s="625"/>
      <c r="R229" s="625"/>
      <c r="S229" s="638" t="s">
        <v>470</v>
      </c>
      <c r="T229" s="625"/>
      <c r="U229" s="628" t="s">
        <v>474</v>
      </c>
      <c r="V229" s="829" t="s">
        <v>717</v>
      </c>
      <c r="W229" s="823" t="s">
        <v>957</v>
      </c>
    </row>
    <row r="230" spans="2:23" x14ac:dyDescent="0.2">
      <c r="B230" s="623">
        <v>24</v>
      </c>
      <c r="C230" s="623"/>
      <c r="D230" s="655"/>
      <c r="E230" s="624" t="s">
        <v>451</v>
      </c>
      <c r="F230" s="739">
        <v>42198</v>
      </c>
      <c r="G230" s="730">
        <v>106926</v>
      </c>
      <c r="H230" s="680">
        <v>94358.22</v>
      </c>
      <c r="I230" s="679" t="s">
        <v>578</v>
      </c>
      <c r="J230" s="626"/>
      <c r="K230" s="627"/>
      <c r="L230" s="625"/>
      <c r="M230" s="625"/>
      <c r="N230" s="625"/>
      <c r="O230" s="625"/>
      <c r="P230" s="625"/>
      <c r="Q230" s="625"/>
      <c r="R230" s="625"/>
      <c r="S230" s="638" t="s">
        <v>470</v>
      </c>
      <c r="T230" s="625"/>
      <c r="U230" s="628" t="s">
        <v>474</v>
      </c>
      <c r="V230" s="829" t="s">
        <v>717</v>
      </c>
      <c r="W230" s="823" t="s">
        <v>957</v>
      </c>
    </row>
    <row r="231" spans="2:23" x14ac:dyDescent="0.2">
      <c r="B231" s="623">
        <v>25</v>
      </c>
      <c r="C231" s="623"/>
      <c r="D231" s="655"/>
      <c r="E231" s="624" t="s">
        <v>451</v>
      </c>
      <c r="F231" s="739">
        <v>42198</v>
      </c>
      <c r="G231" s="730">
        <v>106924</v>
      </c>
      <c r="H231" s="680">
        <v>18006.599999999999</v>
      </c>
      <c r="I231" s="679" t="s">
        <v>579</v>
      </c>
      <c r="J231" s="626"/>
      <c r="K231" s="627"/>
      <c r="L231" s="625"/>
      <c r="M231" s="625"/>
      <c r="N231" s="625"/>
      <c r="O231" s="625"/>
      <c r="P231" s="625"/>
      <c r="Q231" s="625"/>
      <c r="R231" s="625"/>
      <c r="S231" s="638" t="s">
        <v>470</v>
      </c>
      <c r="T231" s="625"/>
      <c r="U231" s="628" t="s">
        <v>474</v>
      </c>
      <c r="V231" s="829" t="s">
        <v>717</v>
      </c>
      <c r="W231" s="823" t="s">
        <v>957</v>
      </c>
    </row>
    <row r="232" spans="2:23" x14ac:dyDescent="0.2">
      <c r="B232" s="623">
        <v>26</v>
      </c>
      <c r="C232" s="623"/>
      <c r="D232" s="655"/>
      <c r="E232" s="624" t="s">
        <v>451</v>
      </c>
      <c r="F232" s="739">
        <v>42195</v>
      </c>
      <c r="G232" s="729">
        <v>106925</v>
      </c>
      <c r="H232" s="683">
        <v>8330</v>
      </c>
      <c r="I232" s="681" t="s">
        <v>580</v>
      </c>
      <c r="J232" s="626"/>
      <c r="K232" s="627"/>
      <c r="L232" s="625"/>
      <c r="M232" s="625"/>
      <c r="N232" s="625"/>
      <c r="O232" s="625"/>
      <c r="P232" s="625"/>
      <c r="Q232" s="625"/>
      <c r="R232" s="625"/>
      <c r="S232" s="638" t="s">
        <v>470</v>
      </c>
      <c r="T232" s="625"/>
      <c r="U232" s="628" t="s">
        <v>474</v>
      </c>
      <c r="V232" s="829" t="s">
        <v>717</v>
      </c>
      <c r="W232" s="823" t="s">
        <v>957</v>
      </c>
    </row>
    <row r="233" spans="2:23" x14ac:dyDescent="0.2">
      <c r="B233" s="623">
        <v>27</v>
      </c>
      <c r="C233" s="623"/>
      <c r="D233" s="655"/>
      <c r="E233" s="624" t="s">
        <v>451</v>
      </c>
      <c r="F233" s="739">
        <v>42198</v>
      </c>
      <c r="G233" s="729">
        <v>106927</v>
      </c>
      <c r="H233" s="683">
        <v>29107.19</v>
      </c>
      <c r="I233" s="681" t="s">
        <v>581</v>
      </c>
      <c r="J233" s="626"/>
      <c r="K233" s="627"/>
      <c r="L233" s="625"/>
      <c r="M233" s="625"/>
      <c r="N233" s="625"/>
      <c r="O233" s="625"/>
      <c r="P233" s="625"/>
      <c r="Q233" s="625"/>
      <c r="R233" s="625"/>
      <c r="S233" s="638" t="s">
        <v>470</v>
      </c>
      <c r="T233" s="625"/>
      <c r="U233" s="628" t="s">
        <v>474</v>
      </c>
      <c r="V233" s="829" t="s">
        <v>717</v>
      </c>
      <c r="W233" s="823" t="s">
        <v>957</v>
      </c>
    </row>
    <row r="234" spans="2:23" ht="13.5" thickBot="1" x14ac:dyDescent="0.25">
      <c r="B234" s="629"/>
      <c r="C234" s="629"/>
      <c r="D234" s="709"/>
      <c r="E234" s="630"/>
      <c r="F234" s="728"/>
      <c r="G234" s="740" t="s">
        <v>379</v>
      </c>
      <c r="H234" s="741">
        <f>SUM(H207:H233)</f>
        <v>8068952.9700000007</v>
      </c>
      <c r="I234" s="601"/>
      <c r="J234" s="602"/>
      <c r="K234" s="631"/>
      <c r="L234" s="632"/>
      <c r="M234" s="632"/>
      <c r="N234" s="632"/>
      <c r="O234" s="632"/>
      <c r="P234" s="632"/>
      <c r="Q234" s="632"/>
      <c r="R234" s="632"/>
      <c r="S234" s="696"/>
      <c r="T234" s="632"/>
      <c r="U234" s="634"/>
      <c r="V234" s="634"/>
      <c r="W234" s="634"/>
    </row>
    <row r="235" spans="2:23" ht="13.5" thickTop="1" x14ac:dyDescent="0.2">
      <c r="B235" s="629"/>
      <c r="C235" s="629"/>
      <c r="D235" s="709"/>
      <c r="E235" s="630"/>
      <c r="F235" s="728"/>
      <c r="G235" s="715"/>
      <c r="H235" s="722"/>
      <c r="I235" s="601"/>
      <c r="J235" s="602"/>
      <c r="K235" s="631"/>
      <c r="L235" s="632"/>
      <c r="M235" s="632"/>
      <c r="N235" s="632"/>
      <c r="O235" s="632"/>
      <c r="P235" s="632"/>
      <c r="Q235" s="632"/>
      <c r="R235" s="632"/>
      <c r="S235" s="696"/>
      <c r="T235" s="632"/>
      <c r="U235" s="634"/>
      <c r="V235" s="634"/>
      <c r="W235" s="634"/>
    </row>
    <row r="236" spans="2:23" ht="20.25" x14ac:dyDescent="0.2">
      <c r="B236" s="1212">
        <v>201314</v>
      </c>
      <c r="C236" s="1212"/>
      <c r="D236" s="1212"/>
      <c r="E236" s="1212"/>
      <c r="F236" s="1212"/>
      <c r="G236" s="1212"/>
      <c r="H236" s="1212"/>
      <c r="I236" s="1212"/>
      <c r="J236" s="1212"/>
      <c r="K236" s="1212"/>
      <c r="L236" s="1212"/>
      <c r="M236" s="1212"/>
      <c r="N236" s="1212"/>
      <c r="O236" s="1212"/>
      <c r="P236" s="1212"/>
      <c r="Q236" s="1212"/>
      <c r="R236" s="1212"/>
      <c r="S236" s="1212"/>
      <c r="T236" s="1212"/>
      <c r="U236" s="1212"/>
      <c r="V236" s="815"/>
      <c r="W236" s="815"/>
    </row>
    <row r="237" spans="2:23" ht="12.75" customHeight="1" x14ac:dyDescent="0.2">
      <c r="B237" s="1213" t="s">
        <v>295</v>
      </c>
      <c r="C237" s="775"/>
      <c r="D237" s="1214" t="s">
        <v>412</v>
      </c>
      <c r="E237" s="1213" t="s">
        <v>473</v>
      </c>
      <c r="F237" s="1213" t="s">
        <v>414</v>
      </c>
      <c r="G237" s="1213"/>
      <c r="H237" s="1213"/>
      <c r="I237" s="1213"/>
      <c r="J237" s="1213" t="s">
        <v>415</v>
      </c>
      <c r="K237" s="1213" t="s">
        <v>416</v>
      </c>
      <c r="L237" s="1213" t="s">
        <v>417</v>
      </c>
      <c r="M237" s="1213"/>
      <c r="N237" s="1213"/>
      <c r="O237" s="1213"/>
      <c r="P237" s="1213"/>
      <c r="Q237" s="1213"/>
      <c r="R237" s="1213"/>
      <c r="S237" s="1213"/>
      <c r="T237" s="1213"/>
      <c r="U237" s="1213"/>
      <c r="V237" s="816"/>
      <c r="W237" s="816"/>
    </row>
    <row r="238" spans="2:23" ht="12.75" customHeight="1" x14ac:dyDescent="0.2">
      <c r="B238" s="1213"/>
      <c r="C238" s="776"/>
      <c r="D238" s="1216"/>
      <c r="E238" s="1213"/>
      <c r="F238" s="1213" t="s">
        <v>418</v>
      </c>
      <c r="G238" s="1214" t="s">
        <v>469</v>
      </c>
      <c r="H238" s="1213" t="s">
        <v>420</v>
      </c>
      <c r="I238" s="1213" t="s">
        <v>467</v>
      </c>
      <c r="J238" s="1213"/>
      <c r="K238" s="1213"/>
      <c r="L238" s="622"/>
      <c r="M238" s="622"/>
      <c r="N238" s="622"/>
      <c r="O238" s="622"/>
      <c r="P238" s="622"/>
      <c r="Q238" s="622"/>
      <c r="R238" s="622"/>
      <c r="S238" s="622"/>
      <c r="T238" s="622"/>
      <c r="U238" s="622"/>
      <c r="V238" s="817"/>
      <c r="W238" s="817"/>
    </row>
    <row r="239" spans="2:23" x14ac:dyDescent="0.2">
      <c r="B239" s="1213"/>
      <c r="C239" s="777"/>
      <c r="D239" s="1215"/>
      <c r="E239" s="1213"/>
      <c r="F239" s="1213"/>
      <c r="G239" s="1215"/>
      <c r="H239" s="1213"/>
      <c r="I239" s="1213"/>
      <c r="J239" s="1213"/>
      <c r="K239" s="1213"/>
      <c r="L239" s="622" t="s">
        <v>422</v>
      </c>
      <c r="M239" s="622" t="s">
        <v>423</v>
      </c>
      <c r="N239" s="622" t="s">
        <v>424</v>
      </c>
      <c r="O239" s="622" t="s">
        <v>425</v>
      </c>
      <c r="P239" s="622" t="s">
        <v>426</v>
      </c>
      <c r="Q239" s="622" t="s">
        <v>424</v>
      </c>
      <c r="R239" s="622" t="s">
        <v>423</v>
      </c>
      <c r="S239" s="622" t="s">
        <v>442</v>
      </c>
      <c r="T239" s="622" t="s">
        <v>427</v>
      </c>
      <c r="U239" s="622" t="s">
        <v>428</v>
      </c>
      <c r="V239" s="822" t="s">
        <v>715</v>
      </c>
      <c r="W239" s="822" t="s">
        <v>946</v>
      </c>
    </row>
    <row r="240" spans="2:23" x14ac:dyDescent="0.2">
      <c r="B240" s="623">
        <v>1</v>
      </c>
      <c r="C240" s="623"/>
      <c r="D240" s="655"/>
      <c r="E240" s="624" t="s">
        <v>451</v>
      </c>
      <c r="F240" s="625">
        <v>20130704</v>
      </c>
      <c r="G240" s="626">
        <v>86119</v>
      </c>
      <c r="H240" s="713">
        <v>3450</v>
      </c>
      <c r="I240" s="626" t="s">
        <v>585</v>
      </c>
      <c r="J240" s="626"/>
      <c r="K240" s="627"/>
      <c r="L240" s="625"/>
      <c r="M240" s="625"/>
      <c r="N240" s="625"/>
      <c r="O240" s="625"/>
      <c r="P240" s="625"/>
      <c r="Q240" s="625"/>
      <c r="R240" s="625"/>
      <c r="S240" s="638" t="s">
        <v>470</v>
      </c>
      <c r="T240" s="625"/>
      <c r="U240" s="628" t="s">
        <v>474</v>
      </c>
      <c r="V240" s="823" t="s">
        <v>713</v>
      </c>
      <c r="W240" s="823" t="s">
        <v>960</v>
      </c>
    </row>
    <row r="241" spans="2:23" x14ac:dyDescent="0.2">
      <c r="B241" s="623">
        <v>2</v>
      </c>
      <c r="C241" s="623"/>
      <c r="D241" s="655"/>
      <c r="E241" s="624" t="s">
        <v>451</v>
      </c>
      <c r="F241" s="594">
        <v>20130802</v>
      </c>
      <c r="G241" s="594">
        <v>86746</v>
      </c>
      <c r="H241" s="734">
        <v>11760</v>
      </c>
      <c r="I241" s="594" t="s">
        <v>582</v>
      </c>
      <c r="J241" s="626"/>
      <c r="K241" s="627"/>
      <c r="L241" s="625"/>
      <c r="M241" s="625"/>
      <c r="N241" s="625"/>
      <c r="O241" s="625"/>
      <c r="P241" s="625"/>
      <c r="Q241" s="625"/>
      <c r="R241" s="625"/>
      <c r="S241" s="638" t="s">
        <v>470</v>
      </c>
      <c r="T241" s="625"/>
      <c r="U241" s="628" t="s">
        <v>474</v>
      </c>
      <c r="V241" s="823" t="s">
        <v>717</v>
      </c>
      <c r="W241" s="823" t="s">
        <v>958</v>
      </c>
    </row>
    <row r="242" spans="2:23" x14ac:dyDescent="0.2">
      <c r="B242" s="623">
        <v>3</v>
      </c>
      <c r="C242" s="623"/>
      <c r="D242" s="655"/>
      <c r="E242" s="624" t="s">
        <v>451</v>
      </c>
      <c r="F242" s="594">
        <v>20130828</v>
      </c>
      <c r="G242" s="594">
        <v>268791</v>
      </c>
      <c r="H242" s="734">
        <v>28500</v>
      </c>
      <c r="I242" s="594" t="s">
        <v>587</v>
      </c>
      <c r="J242" s="626"/>
      <c r="K242" s="627"/>
      <c r="L242" s="625"/>
      <c r="M242" s="625"/>
      <c r="N242" s="625"/>
      <c r="O242" s="625"/>
      <c r="P242" s="625"/>
      <c r="Q242" s="625"/>
      <c r="R242" s="625"/>
      <c r="S242" s="638" t="s">
        <v>470</v>
      </c>
      <c r="T242" s="625"/>
      <c r="U242" s="628" t="s">
        <v>474</v>
      </c>
      <c r="V242" s="823" t="s">
        <v>717</v>
      </c>
      <c r="W242" s="823" t="s">
        <v>958</v>
      </c>
    </row>
    <row r="243" spans="2:23" x14ac:dyDescent="0.2">
      <c r="B243" s="623">
        <v>4</v>
      </c>
      <c r="C243" s="623"/>
      <c r="D243" s="655"/>
      <c r="E243" s="624" t="s">
        <v>451</v>
      </c>
      <c r="F243" s="626">
        <v>20130918</v>
      </c>
      <c r="G243" s="594">
        <v>84843</v>
      </c>
      <c r="H243" s="796">
        <v>33060</v>
      </c>
      <c r="I243" s="594" t="s">
        <v>584</v>
      </c>
      <c r="J243" s="626"/>
      <c r="K243" s="627"/>
      <c r="L243" s="625"/>
      <c r="M243" s="625"/>
      <c r="N243" s="625"/>
      <c r="O243" s="625"/>
      <c r="P243" s="625"/>
      <c r="Q243" s="625"/>
      <c r="R243" s="625"/>
      <c r="S243" s="638" t="s">
        <v>470</v>
      </c>
      <c r="T243" s="625"/>
      <c r="U243" s="628" t="s">
        <v>539</v>
      </c>
      <c r="V243" s="823" t="s">
        <v>717</v>
      </c>
      <c r="W243" s="823" t="s">
        <v>958</v>
      </c>
    </row>
    <row r="244" spans="2:23" x14ac:dyDescent="0.2">
      <c r="B244" s="623">
        <v>5</v>
      </c>
      <c r="C244" s="623"/>
      <c r="D244" s="655"/>
      <c r="E244" s="624" t="s">
        <v>451</v>
      </c>
      <c r="F244" s="594">
        <v>20130904</v>
      </c>
      <c r="G244" s="626">
        <v>268080</v>
      </c>
      <c r="H244" s="713">
        <v>37500</v>
      </c>
      <c r="I244" s="626" t="s">
        <v>586</v>
      </c>
      <c r="J244" s="626"/>
      <c r="K244" s="627"/>
      <c r="L244" s="625"/>
      <c r="M244" s="625"/>
      <c r="N244" s="625"/>
      <c r="O244" s="625"/>
      <c r="P244" s="625"/>
      <c r="Q244" s="625"/>
      <c r="R244" s="625"/>
      <c r="S244" s="638" t="s">
        <v>470</v>
      </c>
      <c r="T244" s="625"/>
      <c r="U244" s="628" t="s">
        <v>474</v>
      </c>
      <c r="V244" s="823" t="s">
        <v>961</v>
      </c>
      <c r="W244" s="823" t="s">
        <v>963</v>
      </c>
    </row>
    <row r="245" spans="2:23" x14ac:dyDescent="0.2">
      <c r="B245" s="880">
        <v>6</v>
      </c>
      <c r="C245" s="880"/>
      <c r="D245" s="881"/>
      <c r="E245" s="882" t="s">
        <v>451</v>
      </c>
      <c r="F245" s="770">
        <v>20130904</v>
      </c>
      <c r="G245" s="770">
        <v>86542</v>
      </c>
      <c r="H245" s="768">
        <v>37500</v>
      </c>
      <c r="I245" s="770" t="s">
        <v>586</v>
      </c>
      <c r="J245" s="883"/>
      <c r="K245" s="884"/>
      <c r="L245" s="885"/>
      <c r="M245" s="885"/>
      <c r="N245" s="885"/>
      <c r="O245" s="885"/>
      <c r="P245" s="885"/>
      <c r="Q245" s="885"/>
      <c r="R245" s="885"/>
      <c r="S245" s="886" t="s">
        <v>470</v>
      </c>
      <c r="T245" s="885"/>
      <c r="U245" s="824" t="s">
        <v>474</v>
      </c>
      <c r="V245" s="823" t="s">
        <v>379</v>
      </c>
      <c r="W245" s="823" t="s">
        <v>379</v>
      </c>
    </row>
    <row r="246" spans="2:23" x14ac:dyDescent="0.2">
      <c r="B246" s="802">
        <v>7</v>
      </c>
      <c r="C246" s="802"/>
      <c r="D246" s="803"/>
      <c r="E246" s="804" t="s">
        <v>451</v>
      </c>
      <c r="F246" s="745">
        <v>20130918</v>
      </c>
      <c r="G246" s="604">
        <v>89252</v>
      </c>
      <c r="H246" s="734">
        <v>40180</v>
      </c>
      <c r="I246" s="604" t="s">
        <v>582</v>
      </c>
      <c r="J246" s="745"/>
      <c r="K246" s="805"/>
      <c r="L246" s="806"/>
      <c r="M246" s="806"/>
      <c r="N246" s="806"/>
      <c r="O246" s="806"/>
      <c r="P246" s="806"/>
      <c r="Q246" s="806"/>
      <c r="R246" s="806"/>
      <c r="S246" s="807" t="s">
        <v>470</v>
      </c>
      <c r="T246" s="806"/>
      <c r="U246" s="808" t="s">
        <v>474</v>
      </c>
      <c r="V246" s="823" t="s">
        <v>717</v>
      </c>
      <c r="W246" s="823" t="s">
        <v>959</v>
      </c>
    </row>
    <row r="247" spans="2:23" x14ac:dyDescent="0.2">
      <c r="B247" s="623">
        <v>8</v>
      </c>
      <c r="C247" s="623"/>
      <c r="D247" s="655"/>
      <c r="E247" s="624" t="s">
        <v>451</v>
      </c>
      <c r="F247" s="594">
        <v>20131009</v>
      </c>
      <c r="G247" s="594">
        <v>85047</v>
      </c>
      <c r="H247" s="734">
        <v>45570</v>
      </c>
      <c r="I247" s="594" t="s">
        <v>582</v>
      </c>
      <c r="J247" s="626"/>
      <c r="K247" s="627"/>
      <c r="L247" s="625"/>
      <c r="M247" s="625"/>
      <c r="N247" s="625"/>
      <c r="O247" s="625"/>
      <c r="P247" s="625"/>
      <c r="Q247" s="625"/>
      <c r="R247" s="625"/>
      <c r="S247" s="638" t="s">
        <v>470</v>
      </c>
      <c r="T247" s="625"/>
      <c r="U247" s="628" t="s">
        <v>474</v>
      </c>
      <c r="V247" s="823" t="s">
        <v>717</v>
      </c>
      <c r="W247" s="823" t="s">
        <v>959</v>
      </c>
    </row>
    <row r="248" spans="2:23" x14ac:dyDescent="0.2">
      <c r="B248" s="623">
        <v>9</v>
      </c>
      <c r="C248" s="623"/>
      <c r="D248" s="655"/>
      <c r="E248" s="624" t="s">
        <v>451</v>
      </c>
      <c r="F248" s="594">
        <v>20131009</v>
      </c>
      <c r="G248" s="594">
        <v>83566</v>
      </c>
      <c r="H248" s="796">
        <v>88920</v>
      </c>
      <c r="I248" s="594" t="s">
        <v>583</v>
      </c>
      <c r="J248" s="626"/>
      <c r="K248" s="627"/>
      <c r="L248" s="625"/>
      <c r="M248" s="625"/>
      <c r="N248" s="625"/>
      <c r="O248" s="625"/>
      <c r="P248" s="625"/>
      <c r="Q248" s="625"/>
      <c r="R248" s="625"/>
      <c r="S248" s="638" t="s">
        <v>470</v>
      </c>
      <c r="T248" s="625"/>
      <c r="U248" s="628" t="s">
        <v>474</v>
      </c>
      <c r="V248" s="823" t="s">
        <v>717</v>
      </c>
      <c r="W248" s="823" t="s">
        <v>958</v>
      </c>
    </row>
    <row r="249" spans="2:23" x14ac:dyDescent="0.2">
      <c r="B249" s="880">
        <v>10</v>
      </c>
      <c r="C249" s="880"/>
      <c r="D249" s="881"/>
      <c r="E249" s="882" t="s">
        <v>451</v>
      </c>
      <c r="F249" s="770">
        <v>20131002</v>
      </c>
      <c r="G249" s="770">
        <v>90354</v>
      </c>
      <c r="H249" s="769">
        <v>99678.75</v>
      </c>
      <c r="I249" s="770" t="s">
        <v>582</v>
      </c>
      <c r="J249" s="883"/>
      <c r="K249" s="884"/>
      <c r="L249" s="885"/>
      <c r="M249" s="885"/>
      <c r="N249" s="885"/>
      <c r="O249" s="885"/>
      <c r="P249" s="885"/>
      <c r="Q249" s="885"/>
      <c r="R249" s="885"/>
      <c r="S249" s="886" t="s">
        <v>470</v>
      </c>
      <c r="T249" s="885"/>
      <c r="U249" s="824" t="s">
        <v>474</v>
      </c>
      <c r="V249" s="823" t="s">
        <v>379</v>
      </c>
      <c r="W249" s="823" t="s">
        <v>379</v>
      </c>
    </row>
    <row r="250" spans="2:23" x14ac:dyDescent="0.2">
      <c r="B250" s="623">
        <v>11</v>
      </c>
      <c r="C250" s="623"/>
      <c r="D250" s="655"/>
      <c r="E250" s="624" t="s">
        <v>451</v>
      </c>
      <c r="F250" s="626">
        <v>20131227</v>
      </c>
      <c r="G250" s="626">
        <v>89189</v>
      </c>
      <c r="H250" s="713">
        <v>105190.01</v>
      </c>
      <c r="I250" s="626" t="s">
        <v>582</v>
      </c>
      <c r="J250" s="626"/>
      <c r="K250" s="627"/>
      <c r="L250" s="625"/>
      <c r="M250" s="625"/>
      <c r="N250" s="625"/>
      <c r="O250" s="625"/>
      <c r="P250" s="625"/>
      <c r="Q250" s="625"/>
      <c r="R250" s="625"/>
      <c r="S250" s="638" t="s">
        <v>470</v>
      </c>
      <c r="T250" s="625"/>
      <c r="U250" s="628" t="s">
        <v>474</v>
      </c>
      <c r="V250" s="823" t="s">
        <v>717</v>
      </c>
      <c r="W250" s="823" t="s">
        <v>959</v>
      </c>
    </row>
    <row r="251" spans="2:23" x14ac:dyDescent="0.2">
      <c r="B251" s="623">
        <v>12</v>
      </c>
      <c r="C251" s="623"/>
      <c r="D251" s="655"/>
      <c r="E251" s="624" t="s">
        <v>451</v>
      </c>
      <c r="F251" s="714">
        <v>20131227</v>
      </c>
      <c r="G251" s="714">
        <v>89188</v>
      </c>
      <c r="H251" s="797">
        <v>126330</v>
      </c>
      <c r="I251" s="714" t="s">
        <v>582</v>
      </c>
      <c r="J251" s="626"/>
      <c r="K251" s="627"/>
      <c r="L251" s="625"/>
      <c r="M251" s="625"/>
      <c r="N251" s="625"/>
      <c r="O251" s="625"/>
      <c r="P251" s="625"/>
      <c r="Q251" s="625"/>
      <c r="R251" s="625"/>
      <c r="S251" s="638" t="s">
        <v>470</v>
      </c>
      <c r="T251" s="625"/>
      <c r="U251" s="628" t="s">
        <v>474</v>
      </c>
      <c r="V251" s="823" t="s">
        <v>717</v>
      </c>
      <c r="W251" s="823" t="s">
        <v>959</v>
      </c>
    </row>
    <row r="252" spans="2:23" x14ac:dyDescent="0.2">
      <c r="B252" s="880">
        <v>13</v>
      </c>
      <c r="C252" s="880"/>
      <c r="D252" s="881"/>
      <c r="E252" s="882" t="s">
        <v>451</v>
      </c>
      <c r="F252" s="890">
        <v>20140128</v>
      </c>
      <c r="G252" s="770">
        <v>90400</v>
      </c>
      <c r="H252" s="769">
        <v>179890</v>
      </c>
      <c r="I252" s="770" t="s">
        <v>582</v>
      </c>
      <c r="J252" s="883"/>
      <c r="K252" s="884"/>
      <c r="L252" s="885"/>
      <c r="M252" s="885"/>
      <c r="N252" s="885"/>
      <c r="O252" s="885"/>
      <c r="P252" s="885"/>
      <c r="Q252" s="885"/>
      <c r="R252" s="885"/>
      <c r="S252" s="886" t="s">
        <v>470</v>
      </c>
      <c r="T252" s="885"/>
      <c r="U252" s="824" t="s">
        <v>539</v>
      </c>
      <c r="V252" s="823" t="s">
        <v>379</v>
      </c>
      <c r="W252" s="823" t="s">
        <v>379</v>
      </c>
    </row>
    <row r="253" spans="2:23" x14ac:dyDescent="0.2">
      <c r="B253" s="623">
        <v>14</v>
      </c>
      <c r="C253" s="623"/>
      <c r="D253" s="655"/>
      <c r="E253" s="624" t="s">
        <v>451</v>
      </c>
      <c r="F253" s="594">
        <v>20140102</v>
      </c>
      <c r="G253" s="594">
        <v>85046</v>
      </c>
      <c r="H253" s="734">
        <v>197103.25</v>
      </c>
      <c r="I253" s="594" t="s">
        <v>582</v>
      </c>
      <c r="J253" s="626"/>
      <c r="K253" s="627"/>
      <c r="L253" s="625"/>
      <c r="M253" s="625"/>
      <c r="N253" s="625"/>
      <c r="O253" s="625"/>
      <c r="P253" s="625"/>
      <c r="Q253" s="625"/>
      <c r="R253" s="625"/>
      <c r="S253" s="638" t="s">
        <v>470</v>
      </c>
      <c r="T253" s="625"/>
      <c r="U253" s="628" t="s">
        <v>474</v>
      </c>
      <c r="V253" s="823" t="s">
        <v>717</v>
      </c>
      <c r="W253" s="823" t="s">
        <v>959</v>
      </c>
    </row>
    <row r="254" spans="2:23" x14ac:dyDescent="0.2">
      <c r="B254" s="623">
        <v>15</v>
      </c>
      <c r="C254" s="623"/>
      <c r="D254" s="655"/>
      <c r="E254" s="624" t="s">
        <v>451</v>
      </c>
      <c r="F254" s="594">
        <v>20140212</v>
      </c>
      <c r="G254" s="594">
        <v>86747</v>
      </c>
      <c r="H254" s="734">
        <v>299152.99</v>
      </c>
      <c r="I254" s="594" t="s">
        <v>582</v>
      </c>
      <c r="J254" s="626"/>
      <c r="K254" s="627"/>
      <c r="L254" s="625"/>
      <c r="M254" s="625"/>
      <c r="N254" s="625"/>
      <c r="O254" s="625"/>
      <c r="P254" s="625"/>
      <c r="Q254" s="625"/>
      <c r="R254" s="625"/>
      <c r="S254" s="638" t="s">
        <v>470</v>
      </c>
      <c r="T254" s="625"/>
      <c r="U254" s="628" t="s">
        <v>474</v>
      </c>
      <c r="V254" s="823" t="s">
        <v>717</v>
      </c>
      <c r="W254" s="823" t="s">
        <v>958</v>
      </c>
    </row>
    <row r="255" spans="2:23" x14ac:dyDescent="0.2">
      <c r="B255" s="623">
        <v>16</v>
      </c>
      <c r="C255" s="623"/>
      <c r="D255" s="655"/>
      <c r="E255" s="624" t="s">
        <v>451</v>
      </c>
      <c r="F255" s="594">
        <v>20140218</v>
      </c>
      <c r="G255" s="594">
        <v>82521</v>
      </c>
      <c r="H255" s="795">
        <v>1084905.03</v>
      </c>
      <c r="I255" s="625" t="s">
        <v>582</v>
      </c>
      <c r="J255" s="626"/>
      <c r="K255" s="627"/>
      <c r="L255" s="625"/>
      <c r="M255" s="625"/>
      <c r="N255" s="625"/>
      <c r="O255" s="625"/>
      <c r="P255" s="625"/>
      <c r="Q255" s="625"/>
      <c r="R255" s="625"/>
      <c r="S255" s="638" t="s">
        <v>470</v>
      </c>
      <c r="T255" s="625"/>
      <c r="U255" s="628" t="s">
        <v>474</v>
      </c>
      <c r="V255" s="823" t="s">
        <v>717</v>
      </c>
      <c r="W255" s="823" t="s">
        <v>958</v>
      </c>
    </row>
    <row r="256" spans="2:23" ht="14.25" x14ac:dyDescent="0.2">
      <c r="B256" s="623">
        <v>17</v>
      </c>
      <c r="C256" s="623"/>
      <c r="D256" s="655"/>
      <c r="E256" s="624" t="s">
        <v>451</v>
      </c>
      <c r="F256" s="831">
        <v>20131211</v>
      </c>
      <c r="G256" s="832">
        <v>88752</v>
      </c>
      <c r="H256" s="700">
        <v>484166</v>
      </c>
      <c r="I256" s="594" t="s">
        <v>718</v>
      </c>
      <c r="J256" s="626"/>
      <c r="K256" s="627"/>
      <c r="L256" s="625"/>
      <c r="M256" s="625"/>
      <c r="N256" s="625"/>
      <c r="O256" s="625"/>
      <c r="P256" s="625"/>
      <c r="Q256" s="625"/>
      <c r="R256" s="625"/>
      <c r="S256" s="638" t="s">
        <v>470</v>
      </c>
      <c r="T256" s="625"/>
      <c r="U256" s="835" t="s">
        <v>468</v>
      </c>
      <c r="V256" s="823" t="s">
        <v>713</v>
      </c>
      <c r="W256" s="823" t="s">
        <v>954</v>
      </c>
    </row>
    <row r="257" spans="2:23" ht="14.25" x14ac:dyDescent="0.2">
      <c r="B257" s="623">
        <v>18</v>
      </c>
      <c r="C257" s="623"/>
      <c r="D257" s="655"/>
      <c r="E257" s="624" t="s">
        <v>451</v>
      </c>
      <c r="F257" s="833">
        <v>20140131</v>
      </c>
      <c r="G257" s="679">
        <v>89839</v>
      </c>
      <c r="H257" s="732">
        <v>492266.1</v>
      </c>
      <c r="I257" s="594" t="s">
        <v>718</v>
      </c>
      <c r="J257" s="626"/>
      <c r="K257" s="627"/>
      <c r="L257" s="625"/>
      <c r="M257" s="625"/>
      <c r="N257" s="625"/>
      <c r="O257" s="625"/>
      <c r="P257" s="625"/>
      <c r="Q257" s="625"/>
      <c r="R257" s="625"/>
      <c r="S257" s="638" t="s">
        <v>470</v>
      </c>
      <c r="T257" s="625"/>
      <c r="U257" s="835" t="s">
        <v>468</v>
      </c>
      <c r="V257" s="823" t="s">
        <v>713</v>
      </c>
      <c r="W257" s="823" t="s">
        <v>954</v>
      </c>
    </row>
    <row r="258" spans="2:23" ht="14.25" x14ac:dyDescent="0.2">
      <c r="B258" s="623">
        <v>19</v>
      </c>
      <c r="C258" s="623"/>
      <c r="D258" s="655"/>
      <c r="E258" s="624" t="s">
        <v>451</v>
      </c>
      <c r="F258" s="833">
        <v>20140226</v>
      </c>
      <c r="G258" s="679">
        <v>90708</v>
      </c>
      <c r="H258" s="680">
        <v>630584.44999999995</v>
      </c>
      <c r="I258" s="679" t="s">
        <v>719</v>
      </c>
      <c r="J258" s="626"/>
      <c r="K258" s="627"/>
      <c r="L258" s="625"/>
      <c r="M258" s="625"/>
      <c r="N258" s="625"/>
      <c r="O258" s="625"/>
      <c r="P258" s="625"/>
      <c r="Q258" s="625"/>
      <c r="R258" s="625"/>
      <c r="S258" s="638" t="s">
        <v>470</v>
      </c>
      <c r="T258" s="625"/>
      <c r="U258" s="835" t="s">
        <v>723</v>
      </c>
      <c r="V258" s="823" t="s">
        <v>717</v>
      </c>
      <c r="W258" s="823" t="s">
        <v>958</v>
      </c>
    </row>
    <row r="259" spans="2:23" x14ac:dyDescent="0.2">
      <c r="B259" s="623">
        <v>20</v>
      </c>
      <c r="C259" s="623"/>
      <c r="D259" s="655"/>
      <c r="E259" s="624" t="s">
        <v>451</v>
      </c>
      <c r="F259" s="833">
        <v>20140317</v>
      </c>
      <c r="G259" s="682">
        <v>91622</v>
      </c>
      <c r="H259" s="683">
        <v>492266.1</v>
      </c>
      <c r="I259" s="681" t="s">
        <v>718</v>
      </c>
      <c r="J259" s="626"/>
      <c r="K259" s="627"/>
      <c r="L259" s="625"/>
      <c r="M259" s="625"/>
      <c r="N259" s="625"/>
      <c r="O259" s="625"/>
      <c r="P259" s="625"/>
      <c r="Q259" s="625"/>
      <c r="R259" s="625"/>
      <c r="S259" s="638" t="s">
        <v>470</v>
      </c>
      <c r="T259" s="625"/>
      <c r="U259" s="628" t="s">
        <v>474</v>
      </c>
      <c r="V259" s="823" t="s">
        <v>713</v>
      </c>
      <c r="W259" s="823" t="s">
        <v>954</v>
      </c>
    </row>
    <row r="260" spans="2:23" x14ac:dyDescent="0.2">
      <c r="B260" s="623">
        <v>21</v>
      </c>
      <c r="C260" s="623"/>
      <c r="D260" s="655"/>
      <c r="E260" s="624" t="s">
        <v>451</v>
      </c>
      <c r="F260" s="833">
        <v>20140327</v>
      </c>
      <c r="G260" s="682">
        <v>91623</v>
      </c>
      <c r="H260" s="683">
        <v>492266.1</v>
      </c>
      <c r="I260" s="681" t="s">
        <v>718</v>
      </c>
      <c r="J260" s="626"/>
      <c r="K260" s="627"/>
      <c r="L260" s="625"/>
      <c r="M260" s="625"/>
      <c r="N260" s="625"/>
      <c r="O260" s="625"/>
      <c r="P260" s="625"/>
      <c r="Q260" s="625"/>
      <c r="R260" s="625"/>
      <c r="S260" s="638" t="s">
        <v>470</v>
      </c>
      <c r="T260" s="625"/>
      <c r="U260" s="628" t="s">
        <v>474</v>
      </c>
      <c r="V260" s="823" t="s">
        <v>713</v>
      </c>
      <c r="W260" s="823" t="s">
        <v>954</v>
      </c>
    </row>
    <row r="261" spans="2:23" ht="28.5" x14ac:dyDescent="0.2">
      <c r="B261" s="623">
        <v>22</v>
      </c>
      <c r="C261" s="623"/>
      <c r="D261" s="655"/>
      <c r="E261" s="624" t="s">
        <v>451</v>
      </c>
      <c r="F261" s="833">
        <v>20140430</v>
      </c>
      <c r="G261" s="682">
        <v>92491</v>
      </c>
      <c r="H261" s="683">
        <v>2028838.05</v>
      </c>
      <c r="I261" s="681" t="s">
        <v>720</v>
      </c>
      <c r="J261" s="626"/>
      <c r="K261" s="627"/>
      <c r="L261" s="625"/>
      <c r="M261" s="625"/>
      <c r="N261" s="625"/>
      <c r="O261" s="625"/>
      <c r="P261" s="625"/>
      <c r="Q261" s="625"/>
      <c r="R261" s="625"/>
      <c r="S261" s="638" t="s">
        <v>470</v>
      </c>
      <c r="T261" s="625"/>
      <c r="U261" s="834" t="s">
        <v>722</v>
      </c>
      <c r="V261" s="823" t="s">
        <v>717</v>
      </c>
      <c r="W261" s="823" t="s">
        <v>958</v>
      </c>
    </row>
    <row r="262" spans="2:23" ht="14.25" x14ac:dyDescent="0.2">
      <c r="B262" s="623">
        <v>23</v>
      </c>
      <c r="C262" s="623"/>
      <c r="D262" s="655"/>
      <c r="E262" s="624" t="s">
        <v>451</v>
      </c>
      <c r="F262" s="833" t="s">
        <v>721</v>
      </c>
      <c r="G262" s="682">
        <v>92950</v>
      </c>
      <c r="H262" s="683">
        <v>492266.1</v>
      </c>
      <c r="I262" s="681" t="s">
        <v>718</v>
      </c>
      <c r="J262" s="626"/>
      <c r="K262" s="627"/>
      <c r="L262" s="625"/>
      <c r="M262" s="625"/>
      <c r="N262" s="625"/>
      <c r="O262" s="625"/>
      <c r="P262" s="625"/>
      <c r="Q262" s="625"/>
      <c r="R262" s="625"/>
      <c r="S262" s="638" t="s">
        <v>470</v>
      </c>
      <c r="T262" s="625"/>
      <c r="U262" s="835" t="s">
        <v>468</v>
      </c>
      <c r="V262" s="823" t="s">
        <v>713</v>
      </c>
      <c r="W262" s="823" t="s">
        <v>954</v>
      </c>
    </row>
    <row r="263" spans="2:23" ht="14.25" x14ac:dyDescent="0.2">
      <c r="B263" s="623">
        <v>24</v>
      </c>
      <c r="C263" s="623"/>
      <c r="D263" s="655"/>
      <c r="E263" s="624" t="s">
        <v>451</v>
      </c>
      <c r="F263" s="833" t="s">
        <v>721</v>
      </c>
      <c r="G263" s="682">
        <v>92951</v>
      </c>
      <c r="H263" s="683">
        <v>492266.1</v>
      </c>
      <c r="I263" s="681" t="s">
        <v>718</v>
      </c>
      <c r="J263" s="626"/>
      <c r="K263" s="627"/>
      <c r="L263" s="625"/>
      <c r="M263" s="625"/>
      <c r="N263" s="625"/>
      <c r="O263" s="625"/>
      <c r="P263" s="625"/>
      <c r="Q263" s="625"/>
      <c r="R263" s="625"/>
      <c r="S263" s="638" t="s">
        <v>470</v>
      </c>
      <c r="T263" s="625"/>
      <c r="U263" s="835" t="s">
        <v>468</v>
      </c>
      <c r="V263" s="823" t="s">
        <v>713</v>
      </c>
      <c r="W263" s="823" t="s">
        <v>954</v>
      </c>
    </row>
    <row r="264" spans="2:23" ht="14.25" x14ac:dyDescent="0.2">
      <c r="B264" s="623">
        <v>25</v>
      </c>
      <c r="C264" s="623"/>
      <c r="D264" s="655"/>
      <c r="E264" s="624" t="s">
        <v>451</v>
      </c>
      <c r="F264" s="833">
        <v>20140704</v>
      </c>
      <c r="G264" s="682">
        <v>94851</v>
      </c>
      <c r="H264" s="683">
        <v>492266.1</v>
      </c>
      <c r="I264" s="681" t="s">
        <v>718</v>
      </c>
      <c r="J264" s="626"/>
      <c r="K264" s="627"/>
      <c r="L264" s="625"/>
      <c r="M264" s="625"/>
      <c r="N264" s="625"/>
      <c r="O264" s="625"/>
      <c r="P264" s="625"/>
      <c r="Q264" s="625"/>
      <c r="R264" s="625"/>
      <c r="S264" s="638" t="s">
        <v>470</v>
      </c>
      <c r="T264" s="625"/>
      <c r="U264" s="835" t="s">
        <v>468</v>
      </c>
      <c r="V264" s="823" t="s">
        <v>713</v>
      </c>
      <c r="W264" s="823" t="s">
        <v>954</v>
      </c>
    </row>
    <row r="265" spans="2:23" ht="14.25" x14ac:dyDescent="0.2">
      <c r="B265" s="623">
        <v>26</v>
      </c>
      <c r="C265" s="623"/>
      <c r="D265" s="655"/>
      <c r="E265" s="624" t="s">
        <v>451</v>
      </c>
      <c r="F265" s="833">
        <v>20140623</v>
      </c>
      <c r="G265" s="682">
        <v>94347</v>
      </c>
      <c r="H265" s="683">
        <v>492266.1</v>
      </c>
      <c r="I265" s="681" t="s">
        <v>718</v>
      </c>
      <c r="J265" s="626"/>
      <c r="K265" s="627"/>
      <c r="L265" s="625"/>
      <c r="M265" s="625"/>
      <c r="N265" s="625"/>
      <c r="O265" s="625"/>
      <c r="P265" s="625"/>
      <c r="Q265" s="625"/>
      <c r="R265" s="625"/>
      <c r="S265" s="638" t="s">
        <v>470</v>
      </c>
      <c r="T265" s="625"/>
      <c r="U265" s="835" t="s">
        <v>468</v>
      </c>
      <c r="V265" s="823" t="s">
        <v>713</v>
      </c>
      <c r="W265" s="823" t="s">
        <v>954</v>
      </c>
    </row>
    <row r="266" spans="2:23" x14ac:dyDescent="0.2">
      <c r="B266" s="623">
        <v>27</v>
      </c>
      <c r="C266" s="623"/>
      <c r="D266" s="655"/>
      <c r="E266" s="624" t="s">
        <v>451</v>
      </c>
      <c r="F266" s="594"/>
      <c r="G266" s="604"/>
      <c r="H266" s="796" t="s">
        <v>379</v>
      </c>
      <c r="I266" s="813"/>
      <c r="J266" s="626"/>
      <c r="K266" s="627"/>
      <c r="L266" s="625"/>
      <c r="M266" s="625"/>
      <c r="N266" s="625"/>
      <c r="O266" s="625"/>
      <c r="P266" s="625"/>
      <c r="Q266" s="625"/>
      <c r="R266" s="625"/>
      <c r="S266" s="638"/>
      <c r="T266" s="625"/>
      <c r="U266" s="628"/>
      <c r="V266" s="823" t="s">
        <v>713</v>
      </c>
      <c r="W266" s="823" t="s">
        <v>954</v>
      </c>
    </row>
    <row r="267" spans="2:23" ht="13.5" thickBot="1" x14ac:dyDescent="0.25">
      <c r="B267" s="629"/>
      <c r="C267" s="629"/>
      <c r="D267" s="709"/>
      <c r="E267" s="630"/>
      <c r="F267" s="601"/>
      <c r="G267" s="715"/>
      <c r="H267" s="688">
        <f>SUM(H240:H266)</f>
        <v>9008141.2299999986</v>
      </c>
      <c r="I267" s="721"/>
      <c r="J267" s="602"/>
      <c r="K267" s="631"/>
      <c r="L267" s="632"/>
      <c r="M267" s="632"/>
      <c r="N267" s="632"/>
      <c r="O267" s="632"/>
      <c r="P267" s="632"/>
      <c r="Q267" s="632"/>
      <c r="R267" s="632"/>
      <c r="S267" s="696"/>
      <c r="T267" s="632"/>
      <c r="U267" s="634"/>
      <c r="V267" s="634"/>
      <c r="W267" s="634"/>
    </row>
    <row r="268" spans="2:23" x14ac:dyDescent="0.2">
      <c r="B268" s="629"/>
      <c r="C268" s="629"/>
      <c r="D268" s="709"/>
      <c r="E268" s="630"/>
      <c r="F268" s="601"/>
      <c r="G268" s="715"/>
      <c r="H268" s="749"/>
      <c r="I268" s="654" t="s">
        <v>379</v>
      </c>
      <c r="J268" s="602"/>
      <c r="K268" s="631"/>
      <c r="L268" s="632"/>
      <c r="M268" s="632"/>
      <c r="N268" s="632"/>
      <c r="O268" s="632"/>
      <c r="P268" s="632"/>
      <c r="Q268" s="632"/>
      <c r="R268" s="632"/>
      <c r="S268" s="696"/>
      <c r="T268" s="632"/>
      <c r="U268" s="634"/>
      <c r="V268" s="634"/>
      <c r="W268" s="634"/>
    </row>
    <row r="269" spans="2:23" x14ac:dyDescent="0.2">
      <c r="B269" s="629"/>
      <c r="C269" s="629"/>
      <c r="D269" s="709"/>
      <c r="E269" s="630"/>
      <c r="F269" s="601"/>
      <c r="G269" s="715"/>
      <c r="H269" s="722"/>
      <c r="I269" s="721"/>
      <c r="J269" s="602"/>
      <c r="K269" s="631"/>
      <c r="L269" s="632"/>
      <c r="M269" s="632"/>
      <c r="N269" s="632"/>
      <c r="O269" s="632"/>
      <c r="P269" s="632"/>
      <c r="Q269" s="632"/>
      <c r="R269" s="632"/>
      <c r="S269" s="696"/>
      <c r="T269" s="632"/>
      <c r="U269" s="634"/>
      <c r="V269" s="634"/>
      <c r="W269" s="634"/>
    </row>
    <row r="270" spans="2:23" x14ac:dyDescent="0.2">
      <c r="B270" s="629"/>
      <c r="C270" s="629"/>
      <c r="D270" s="709"/>
      <c r="E270" s="630"/>
      <c r="F270" s="601"/>
      <c r="G270" s="715"/>
      <c r="H270" s="750"/>
      <c r="I270" s="721"/>
      <c r="J270" s="602"/>
      <c r="K270" s="631"/>
      <c r="L270" s="632"/>
      <c r="M270" s="632"/>
      <c r="N270" s="632"/>
      <c r="O270" s="632"/>
      <c r="P270" s="632"/>
      <c r="Q270" s="632"/>
      <c r="R270" s="632"/>
      <c r="S270" s="696"/>
      <c r="T270" s="632"/>
      <c r="U270" s="634"/>
      <c r="V270" s="634"/>
      <c r="W270" s="634"/>
    </row>
    <row r="271" spans="2:23" ht="20.25" x14ac:dyDescent="0.2">
      <c r="B271" s="1212">
        <v>201213</v>
      </c>
      <c r="C271" s="1212"/>
      <c r="D271" s="1212"/>
      <c r="E271" s="1212"/>
      <c r="F271" s="1212"/>
      <c r="G271" s="1212"/>
      <c r="H271" s="1212"/>
      <c r="I271" s="1212"/>
      <c r="J271" s="1212"/>
      <c r="K271" s="1212"/>
      <c r="L271" s="1212"/>
      <c r="M271" s="1212"/>
      <c r="N271" s="1212"/>
      <c r="O271" s="1212"/>
      <c r="P271" s="1212"/>
      <c r="Q271" s="1212"/>
      <c r="R271" s="1212"/>
      <c r="S271" s="1212"/>
      <c r="T271" s="1212"/>
      <c r="U271" s="1212"/>
      <c r="V271" s="815"/>
      <c r="W271" s="815"/>
    </row>
    <row r="272" spans="2:23" ht="14.25" customHeight="1" x14ac:dyDescent="0.2">
      <c r="B272" s="1223" t="s">
        <v>444</v>
      </c>
      <c r="C272" s="1224"/>
      <c r="D272" s="1224"/>
      <c r="E272" s="1224"/>
      <c r="F272" s="1224"/>
      <c r="G272" s="1224"/>
      <c r="H272" s="1224"/>
      <c r="I272" s="1224"/>
      <c r="J272" s="1224"/>
      <c r="K272" s="1224"/>
      <c r="L272" s="1224"/>
      <c r="M272" s="1224"/>
      <c r="N272" s="1224"/>
      <c r="O272" s="1224"/>
      <c r="P272" s="1224"/>
      <c r="Q272" s="1224"/>
      <c r="R272" s="1224"/>
      <c r="S272" s="1224"/>
      <c r="T272" s="1224"/>
      <c r="U272" s="1225"/>
      <c r="V272" s="818"/>
      <c r="W272" s="818"/>
    </row>
    <row r="273" spans="2:23" x14ac:dyDescent="0.2">
      <c r="B273" s="1226"/>
      <c r="C273" s="1226"/>
      <c r="D273" s="1226"/>
      <c r="E273" s="1226"/>
      <c r="F273" s="1226"/>
      <c r="G273" s="1226"/>
      <c r="H273" s="1226"/>
      <c r="I273" s="1226"/>
      <c r="J273" s="1226"/>
      <c r="K273" s="1226"/>
      <c r="L273" s="1226"/>
      <c r="M273" s="1226"/>
      <c r="N273" s="1226"/>
      <c r="O273" s="1226"/>
      <c r="P273" s="1226"/>
      <c r="Q273" s="1226"/>
      <c r="R273" s="1226"/>
      <c r="S273" s="1226"/>
      <c r="T273" s="1226"/>
      <c r="U273" s="1226"/>
      <c r="V273" s="819"/>
      <c r="W273" s="819"/>
    </row>
    <row r="274" spans="2:23" ht="12.75" customHeight="1" x14ac:dyDescent="0.2">
      <c r="B274" s="1227" t="s">
        <v>295</v>
      </c>
      <c r="C274" s="778"/>
      <c r="D274" s="1228" t="s">
        <v>412</v>
      </c>
      <c r="E274" s="1227" t="s">
        <v>413</v>
      </c>
      <c r="F274" s="1227" t="s">
        <v>414</v>
      </c>
      <c r="G274" s="1227"/>
      <c r="H274" s="1227"/>
      <c r="I274" s="1227"/>
      <c r="J274" s="1227" t="s">
        <v>415</v>
      </c>
      <c r="K274" s="1227" t="s">
        <v>416</v>
      </c>
      <c r="L274" s="1227" t="s">
        <v>417</v>
      </c>
      <c r="M274" s="1227"/>
      <c r="N274" s="1227"/>
      <c r="O274" s="1227"/>
      <c r="P274" s="1227"/>
      <c r="Q274" s="1227"/>
      <c r="R274" s="1227"/>
      <c r="S274" s="1227"/>
      <c r="T274" s="1227"/>
      <c r="U274" s="1227"/>
      <c r="V274" s="820"/>
      <c r="W274" s="820"/>
    </row>
    <row r="275" spans="2:23" x14ac:dyDescent="0.2">
      <c r="B275" s="1227"/>
      <c r="C275" s="779"/>
      <c r="D275" s="1229"/>
      <c r="E275" s="1227"/>
      <c r="F275" s="1227" t="s">
        <v>418</v>
      </c>
      <c r="G275" s="1228" t="s">
        <v>419</v>
      </c>
      <c r="H275" s="1227" t="s">
        <v>420</v>
      </c>
      <c r="I275" s="1227" t="s">
        <v>421</v>
      </c>
      <c r="J275" s="1227"/>
      <c r="K275" s="1227"/>
      <c r="L275" s="742"/>
      <c r="M275" s="742"/>
      <c r="N275" s="742"/>
      <c r="O275" s="742"/>
      <c r="P275" s="742"/>
      <c r="Q275" s="742"/>
      <c r="R275" s="742"/>
      <c r="S275" s="742"/>
      <c r="T275" s="742"/>
      <c r="U275" s="742"/>
      <c r="V275" s="821"/>
      <c r="W275" s="821"/>
    </row>
    <row r="276" spans="2:23" x14ac:dyDescent="0.2">
      <c r="B276" s="1227"/>
      <c r="C276" s="780"/>
      <c r="D276" s="1230"/>
      <c r="E276" s="1227"/>
      <c r="F276" s="1227"/>
      <c r="G276" s="1230"/>
      <c r="H276" s="1227"/>
      <c r="I276" s="1227"/>
      <c r="J276" s="1227"/>
      <c r="K276" s="1227"/>
      <c r="L276" s="742" t="s">
        <v>422</v>
      </c>
      <c r="M276" s="742" t="s">
        <v>423</v>
      </c>
      <c r="N276" s="742" t="s">
        <v>424</v>
      </c>
      <c r="O276" s="742" t="s">
        <v>425</v>
      </c>
      <c r="P276" s="742" t="s">
        <v>426</v>
      </c>
      <c r="Q276" s="742" t="s">
        <v>424</v>
      </c>
      <c r="R276" s="742" t="s">
        <v>423</v>
      </c>
      <c r="S276" s="742" t="s">
        <v>442</v>
      </c>
      <c r="T276" s="742" t="s">
        <v>427</v>
      </c>
      <c r="U276" s="742" t="s">
        <v>428</v>
      </c>
      <c r="V276" s="822" t="s">
        <v>715</v>
      </c>
      <c r="W276" s="822" t="s">
        <v>946</v>
      </c>
    </row>
    <row r="277" spans="2:23" x14ac:dyDescent="0.2">
      <c r="B277" s="891">
        <v>1</v>
      </c>
      <c r="C277" s="891"/>
      <c r="D277" s="892" t="s">
        <v>366</v>
      </c>
      <c r="E277" s="892" t="s">
        <v>366</v>
      </c>
      <c r="F277" s="883" t="s">
        <v>382</v>
      </c>
      <c r="G277" s="787">
        <v>265289</v>
      </c>
      <c r="H277" s="788">
        <v>7200</v>
      </c>
      <c r="I277" s="883" t="s">
        <v>383</v>
      </c>
      <c r="J277" s="893"/>
      <c r="K277" s="893"/>
      <c r="L277" s="893"/>
      <c r="M277" s="893"/>
      <c r="N277" s="893"/>
      <c r="O277" s="893"/>
      <c r="P277" s="893"/>
      <c r="Q277" s="893"/>
      <c r="R277" s="893"/>
      <c r="S277" s="894" t="s">
        <v>443</v>
      </c>
      <c r="T277" s="893"/>
      <c r="U277" s="824" t="s">
        <v>539</v>
      </c>
      <c r="V277" s="823" t="s">
        <v>379</v>
      </c>
      <c r="W277" s="823" t="s">
        <v>379</v>
      </c>
    </row>
    <row r="278" spans="2:23" x14ac:dyDescent="0.2">
      <c r="B278" s="891">
        <v>2</v>
      </c>
      <c r="C278" s="891"/>
      <c r="D278" s="892" t="s">
        <v>366</v>
      </c>
      <c r="E278" s="892" t="s">
        <v>366</v>
      </c>
      <c r="F278" s="883" t="s">
        <v>386</v>
      </c>
      <c r="G278" s="787">
        <v>73988</v>
      </c>
      <c r="H278" s="788">
        <v>21578</v>
      </c>
      <c r="I278" s="883" t="s">
        <v>387</v>
      </c>
      <c r="J278" s="893"/>
      <c r="K278" s="893"/>
      <c r="L278" s="893"/>
      <c r="M278" s="893"/>
      <c r="N278" s="893"/>
      <c r="O278" s="893"/>
      <c r="P278" s="893"/>
      <c r="Q278" s="893"/>
      <c r="R278" s="893"/>
      <c r="S278" s="894" t="s">
        <v>443</v>
      </c>
      <c r="T278" s="893"/>
      <c r="U278" s="824" t="s">
        <v>539</v>
      </c>
      <c r="V278" s="823" t="s">
        <v>379</v>
      </c>
      <c r="W278" s="823" t="s">
        <v>379</v>
      </c>
    </row>
    <row r="279" spans="2:23" x14ac:dyDescent="0.2">
      <c r="B279" s="891">
        <v>3</v>
      </c>
      <c r="C279" s="891"/>
      <c r="D279" s="892" t="s">
        <v>366</v>
      </c>
      <c r="E279" s="892" t="s">
        <v>366</v>
      </c>
      <c r="F279" s="883" t="s">
        <v>382</v>
      </c>
      <c r="G279" s="787">
        <v>72627</v>
      </c>
      <c r="H279" s="788">
        <v>2430</v>
      </c>
      <c r="I279" s="895" t="s">
        <v>461</v>
      </c>
      <c r="J279" s="893"/>
      <c r="K279" s="893"/>
      <c r="L279" s="893"/>
      <c r="M279" s="893"/>
      <c r="N279" s="893"/>
      <c r="O279" s="893"/>
      <c r="P279" s="893"/>
      <c r="Q279" s="893"/>
      <c r="R279" s="893"/>
      <c r="S279" s="894" t="s">
        <v>443</v>
      </c>
      <c r="T279" s="893"/>
      <c r="U279" s="824" t="s">
        <v>539</v>
      </c>
      <c r="V279" s="823" t="s">
        <v>379</v>
      </c>
      <c r="W279" s="823" t="s">
        <v>379</v>
      </c>
    </row>
    <row r="280" spans="2:23" x14ac:dyDescent="0.2">
      <c r="B280" s="891">
        <v>4</v>
      </c>
      <c r="C280" s="891"/>
      <c r="D280" s="892" t="s">
        <v>366</v>
      </c>
      <c r="E280" s="892" t="s">
        <v>366</v>
      </c>
      <c r="F280" s="883" t="s">
        <v>388</v>
      </c>
      <c r="G280" s="787">
        <v>73253</v>
      </c>
      <c r="H280" s="788">
        <v>6150</v>
      </c>
      <c r="I280" s="883" t="s">
        <v>389</v>
      </c>
      <c r="J280" s="893"/>
      <c r="K280" s="893"/>
      <c r="L280" s="893"/>
      <c r="M280" s="893"/>
      <c r="N280" s="893"/>
      <c r="O280" s="893"/>
      <c r="P280" s="893"/>
      <c r="Q280" s="893"/>
      <c r="R280" s="893"/>
      <c r="S280" s="894" t="s">
        <v>443</v>
      </c>
      <c r="T280" s="893"/>
      <c r="U280" s="824" t="s">
        <v>539</v>
      </c>
      <c r="V280" s="823" t="s">
        <v>379</v>
      </c>
      <c r="W280" s="823" t="s">
        <v>379</v>
      </c>
    </row>
    <row r="281" spans="2:23" x14ac:dyDescent="0.2">
      <c r="B281" s="891">
        <v>5</v>
      </c>
      <c r="C281" s="891"/>
      <c r="D281" s="892" t="s">
        <v>366</v>
      </c>
      <c r="E281" s="892" t="s">
        <v>366</v>
      </c>
      <c r="F281" s="883" t="s">
        <v>390</v>
      </c>
      <c r="G281" s="787">
        <v>73251</v>
      </c>
      <c r="H281" s="788">
        <v>3727</v>
      </c>
      <c r="I281" s="883" t="s">
        <v>391</v>
      </c>
      <c r="J281" s="893"/>
      <c r="K281" s="893"/>
      <c r="L281" s="893"/>
      <c r="M281" s="893"/>
      <c r="N281" s="893"/>
      <c r="O281" s="893"/>
      <c r="P281" s="893"/>
      <c r="Q281" s="893"/>
      <c r="R281" s="893"/>
      <c r="S281" s="894" t="s">
        <v>443</v>
      </c>
      <c r="T281" s="893"/>
      <c r="U281" s="824" t="s">
        <v>539</v>
      </c>
      <c r="V281" s="823" t="s">
        <v>379</v>
      </c>
      <c r="W281" s="823" t="s">
        <v>379</v>
      </c>
    </row>
    <row r="282" spans="2:23" x14ac:dyDescent="0.2">
      <c r="B282" s="891">
        <v>6</v>
      </c>
      <c r="C282" s="891"/>
      <c r="D282" s="892" t="s">
        <v>366</v>
      </c>
      <c r="E282" s="892" t="s">
        <v>366</v>
      </c>
      <c r="F282" s="883" t="s">
        <v>392</v>
      </c>
      <c r="G282" s="787">
        <v>73808</v>
      </c>
      <c r="H282" s="789">
        <v>8445</v>
      </c>
      <c r="I282" s="883" t="s">
        <v>588</v>
      </c>
      <c r="J282" s="893"/>
      <c r="K282" s="893"/>
      <c r="L282" s="893"/>
      <c r="M282" s="893"/>
      <c r="N282" s="893"/>
      <c r="O282" s="893"/>
      <c r="P282" s="893"/>
      <c r="Q282" s="893"/>
      <c r="R282" s="893"/>
      <c r="S282" s="894" t="s">
        <v>443</v>
      </c>
      <c r="T282" s="893"/>
      <c r="U282" s="824" t="s">
        <v>539</v>
      </c>
      <c r="V282" s="823" t="s">
        <v>379</v>
      </c>
      <c r="W282" s="823" t="s">
        <v>379</v>
      </c>
    </row>
    <row r="283" spans="2:23" x14ac:dyDescent="0.2">
      <c r="B283" s="891">
        <v>7</v>
      </c>
      <c r="C283" s="891"/>
      <c r="D283" s="892" t="s">
        <v>366</v>
      </c>
      <c r="E283" s="892" t="s">
        <v>366</v>
      </c>
      <c r="F283" s="787" t="s">
        <v>589</v>
      </c>
      <c r="G283" s="787" t="s">
        <v>379</v>
      </c>
      <c r="H283" s="790">
        <v>53700</v>
      </c>
      <c r="I283" s="896" t="s">
        <v>590</v>
      </c>
      <c r="J283" s="893"/>
      <c r="K283" s="893"/>
      <c r="L283" s="893"/>
      <c r="M283" s="893"/>
      <c r="N283" s="893"/>
      <c r="O283" s="893"/>
      <c r="P283" s="893"/>
      <c r="Q283" s="893"/>
      <c r="R283" s="893"/>
      <c r="S283" s="894" t="s">
        <v>443</v>
      </c>
      <c r="T283" s="893"/>
      <c r="U283" s="824" t="s">
        <v>539</v>
      </c>
      <c r="V283" s="823" t="s">
        <v>379</v>
      </c>
      <c r="W283" s="823" t="s">
        <v>379</v>
      </c>
    </row>
    <row r="284" spans="2:23" x14ac:dyDescent="0.2">
      <c r="B284" s="891">
        <v>8</v>
      </c>
      <c r="C284" s="891"/>
      <c r="D284" s="892" t="s">
        <v>366</v>
      </c>
      <c r="E284" s="892" t="s">
        <v>366</v>
      </c>
      <c r="F284" s="883" t="s">
        <v>397</v>
      </c>
      <c r="G284" s="787">
        <v>73535</v>
      </c>
      <c r="H284" s="788">
        <v>45600</v>
      </c>
      <c r="I284" s="883" t="s">
        <v>396</v>
      </c>
      <c r="J284" s="893"/>
      <c r="K284" s="893"/>
      <c r="L284" s="893"/>
      <c r="M284" s="893"/>
      <c r="N284" s="893"/>
      <c r="O284" s="893"/>
      <c r="P284" s="893"/>
      <c r="Q284" s="893"/>
      <c r="R284" s="893"/>
      <c r="S284" s="894" t="s">
        <v>443</v>
      </c>
      <c r="T284" s="893"/>
      <c r="U284" s="897" t="s">
        <v>384</v>
      </c>
      <c r="V284" s="823" t="s">
        <v>379</v>
      </c>
      <c r="W284" s="823" t="s">
        <v>379</v>
      </c>
    </row>
    <row r="285" spans="2:23" ht="35.25" customHeight="1" x14ac:dyDescent="0.2">
      <c r="B285" s="891">
        <v>9</v>
      </c>
      <c r="C285" s="891"/>
      <c r="D285" s="892" t="s">
        <v>366</v>
      </c>
      <c r="E285" s="892" t="s">
        <v>366</v>
      </c>
      <c r="F285" s="787" t="s">
        <v>400</v>
      </c>
      <c r="G285" s="791">
        <v>74813</v>
      </c>
      <c r="H285" s="792">
        <v>4720.96</v>
      </c>
      <c r="I285" s="787" t="s">
        <v>402</v>
      </c>
      <c r="J285" s="893"/>
      <c r="K285" s="893"/>
      <c r="L285" s="893"/>
      <c r="M285" s="893"/>
      <c r="N285" s="893"/>
      <c r="O285" s="893"/>
      <c r="P285" s="893"/>
      <c r="Q285" s="893"/>
      <c r="R285" s="893"/>
      <c r="S285" s="894" t="s">
        <v>443</v>
      </c>
      <c r="T285" s="893"/>
      <c r="U285" s="824" t="s">
        <v>539</v>
      </c>
      <c r="V285" s="823" t="s">
        <v>379</v>
      </c>
      <c r="W285" s="823" t="s">
        <v>379</v>
      </c>
    </row>
    <row r="286" spans="2:23" x14ac:dyDescent="0.2">
      <c r="B286" s="891">
        <v>10</v>
      </c>
      <c r="C286" s="891"/>
      <c r="D286" s="892" t="s">
        <v>366</v>
      </c>
      <c r="E286" s="892" t="s">
        <v>366</v>
      </c>
      <c r="F286" s="787" t="s">
        <v>403</v>
      </c>
      <c r="G286" s="793">
        <v>75852</v>
      </c>
      <c r="H286" s="792">
        <v>36000</v>
      </c>
      <c r="I286" s="787" t="s">
        <v>398</v>
      </c>
      <c r="J286" s="787"/>
      <c r="K286" s="898"/>
      <c r="L286" s="770"/>
      <c r="M286" s="770"/>
      <c r="N286" s="770"/>
      <c r="O286" s="770"/>
      <c r="P286" s="770"/>
      <c r="Q286" s="770"/>
      <c r="R286" s="770"/>
      <c r="S286" s="899" t="s">
        <v>443</v>
      </c>
      <c r="T286" s="770"/>
      <c r="U286" s="824" t="s">
        <v>539</v>
      </c>
      <c r="V286" s="823" t="s">
        <v>379</v>
      </c>
      <c r="W286" s="823" t="s">
        <v>379</v>
      </c>
    </row>
    <row r="287" spans="2:23" x14ac:dyDescent="0.2">
      <c r="B287" s="891">
        <v>11</v>
      </c>
      <c r="C287" s="891"/>
      <c r="D287" s="892" t="s">
        <v>366</v>
      </c>
      <c r="E287" s="892" t="s">
        <v>366</v>
      </c>
      <c r="F287" s="787" t="s">
        <v>405</v>
      </c>
      <c r="G287" s="793">
        <v>81495</v>
      </c>
      <c r="H287" s="788">
        <v>3252</v>
      </c>
      <c r="I287" s="787" t="s">
        <v>406</v>
      </c>
      <c r="J287" s="787"/>
      <c r="K287" s="898"/>
      <c r="L287" s="770"/>
      <c r="M287" s="770"/>
      <c r="N287" s="770"/>
      <c r="O287" s="770"/>
      <c r="P287" s="770"/>
      <c r="Q287" s="770"/>
      <c r="R287" s="770"/>
      <c r="S287" s="899" t="s">
        <v>443</v>
      </c>
      <c r="T287" s="770"/>
      <c r="U287" s="824" t="s">
        <v>539</v>
      </c>
      <c r="V287" s="823" t="s">
        <v>379</v>
      </c>
      <c r="W287" s="823" t="s">
        <v>379</v>
      </c>
    </row>
    <row r="288" spans="2:23" x14ac:dyDescent="0.2">
      <c r="B288" s="891">
        <v>12</v>
      </c>
      <c r="C288" s="891"/>
      <c r="D288" s="892" t="s">
        <v>366</v>
      </c>
      <c r="E288" s="892" t="s">
        <v>366</v>
      </c>
      <c r="F288" s="787" t="s">
        <v>405</v>
      </c>
      <c r="G288" s="791">
        <v>266077</v>
      </c>
      <c r="H288" s="788">
        <v>20000</v>
      </c>
      <c r="I288" s="787" t="s">
        <v>408</v>
      </c>
      <c r="J288" s="787"/>
      <c r="K288" s="898"/>
      <c r="L288" s="770"/>
      <c r="M288" s="770"/>
      <c r="N288" s="770"/>
      <c r="O288" s="770"/>
      <c r="P288" s="770"/>
      <c r="Q288" s="770"/>
      <c r="R288" s="770"/>
      <c r="S288" s="899" t="s">
        <v>443</v>
      </c>
      <c r="T288" s="770"/>
      <c r="U288" s="824" t="s">
        <v>539</v>
      </c>
      <c r="V288" s="823" t="s">
        <v>379</v>
      </c>
      <c r="W288" s="823" t="s">
        <v>379</v>
      </c>
    </row>
    <row r="289" spans="2:23" x14ac:dyDescent="0.2">
      <c r="B289" s="891">
        <v>13</v>
      </c>
      <c r="C289" s="891"/>
      <c r="D289" s="892" t="s">
        <v>366</v>
      </c>
      <c r="E289" s="892" t="s">
        <v>366</v>
      </c>
      <c r="F289" s="883" t="s">
        <v>445</v>
      </c>
      <c r="G289" s="787">
        <v>72423</v>
      </c>
      <c r="H289" s="788">
        <v>137344.93</v>
      </c>
      <c r="I289" s="900" t="s">
        <v>446</v>
      </c>
      <c r="J289" s="787"/>
      <c r="K289" s="898"/>
      <c r="L289" s="770"/>
      <c r="M289" s="770"/>
      <c r="N289" s="770"/>
      <c r="O289" s="770"/>
      <c r="P289" s="770"/>
      <c r="Q289" s="770"/>
      <c r="R289" s="770"/>
      <c r="S289" s="899" t="s">
        <v>443</v>
      </c>
      <c r="T289" s="770"/>
      <c r="U289" s="824" t="s">
        <v>539</v>
      </c>
      <c r="V289" s="823" t="s">
        <v>379</v>
      </c>
      <c r="W289" s="823" t="s">
        <v>379</v>
      </c>
    </row>
    <row r="290" spans="2:23" x14ac:dyDescent="0.2">
      <c r="B290" s="891">
        <v>14</v>
      </c>
      <c r="C290" s="891"/>
      <c r="D290" s="892" t="s">
        <v>366</v>
      </c>
      <c r="E290" s="892" t="s">
        <v>366</v>
      </c>
      <c r="F290" s="883" t="s">
        <v>409</v>
      </c>
      <c r="G290" s="787">
        <v>78200</v>
      </c>
      <c r="H290" s="788">
        <v>12500</v>
      </c>
      <c r="I290" s="901" t="s">
        <v>410</v>
      </c>
      <c r="J290" s="787"/>
      <c r="K290" s="898"/>
      <c r="L290" s="770"/>
      <c r="M290" s="770"/>
      <c r="N290" s="770"/>
      <c r="O290" s="770"/>
      <c r="P290" s="770"/>
      <c r="Q290" s="770"/>
      <c r="R290" s="770"/>
      <c r="S290" s="899" t="s">
        <v>443</v>
      </c>
      <c r="T290" s="770"/>
      <c r="U290" s="824" t="s">
        <v>539</v>
      </c>
      <c r="V290" s="823" t="s">
        <v>379</v>
      </c>
      <c r="W290" s="823" t="s">
        <v>379</v>
      </c>
    </row>
    <row r="291" spans="2:23" x14ac:dyDescent="0.2">
      <c r="B291" s="891">
        <v>15</v>
      </c>
      <c r="C291" s="891"/>
      <c r="D291" s="892" t="s">
        <v>366</v>
      </c>
      <c r="E291" s="892" t="s">
        <v>366</v>
      </c>
      <c r="F291" s="883" t="s">
        <v>447</v>
      </c>
      <c r="G291" s="787">
        <v>77322</v>
      </c>
      <c r="H291" s="788">
        <v>2500</v>
      </c>
      <c r="I291" s="901" t="s">
        <v>448</v>
      </c>
      <c r="J291" s="787"/>
      <c r="K291" s="898"/>
      <c r="L291" s="770"/>
      <c r="M291" s="770"/>
      <c r="N291" s="770"/>
      <c r="O291" s="770"/>
      <c r="P291" s="770"/>
      <c r="Q291" s="770"/>
      <c r="R291" s="770"/>
      <c r="S291" s="899" t="s">
        <v>443</v>
      </c>
      <c r="T291" s="770"/>
      <c r="U291" s="824" t="s">
        <v>539</v>
      </c>
      <c r="V291" s="823" t="s">
        <v>379</v>
      </c>
      <c r="W291" s="823" t="s">
        <v>379</v>
      </c>
    </row>
    <row r="292" spans="2:23" x14ac:dyDescent="0.2">
      <c r="B292" s="891">
        <v>16</v>
      </c>
      <c r="C292" s="891"/>
      <c r="D292" s="892" t="s">
        <v>366</v>
      </c>
      <c r="E292" s="892" t="s">
        <v>366</v>
      </c>
      <c r="F292" s="883" t="s">
        <v>399</v>
      </c>
      <c r="G292" s="787">
        <v>265269</v>
      </c>
      <c r="H292" s="788">
        <v>5194.95</v>
      </c>
      <c r="I292" s="900" t="s">
        <v>449</v>
      </c>
      <c r="J292" s="787"/>
      <c r="K292" s="898"/>
      <c r="L292" s="770"/>
      <c r="M292" s="770"/>
      <c r="N292" s="770"/>
      <c r="O292" s="770"/>
      <c r="P292" s="770"/>
      <c r="Q292" s="770"/>
      <c r="R292" s="770"/>
      <c r="S292" s="899" t="s">
        <v>443</v>
      </c>
      <c r="T292" s="770"/>
      <c r="U292" s="824" t="s">
        <v>539</v>
      </c>
      <c r="V292" s="823" t="s">
        <v>379</v>
      </c>
      <c r="W292" s="823" t="s">
        <v>379</v>
      </c>
    </row>
    <row r="293" spans="2:23" x14ac:dyDescent="0.2">
      <c r="B293" s="743">
        <v>17</v>
      </c>
      <c r="C293" s="743"/>
      <c r="D293" s="744" t="s">
        <v>366</v>
      </c>
      <c r="E293" s="744" t="s">
        <v>366</v>
      </c>
      <c r="F293" s="747" t="s">
        <v>591</v>
      </c>
      <c r="G293" s="733" t="s">
        <v>592</v>
      </c>
      <c r="H293" s="713">
        <v>7500</v>
      </c>
      <c r="I293" s="745" t="s">
        <v>593</v>
      </c>
      <c r="J293" s="593"/>
      <c r="K293" s="596"/>
      <c r="L293" s="594"/>
      <c r="M293" s="594"/>
      <c r="N293" s="594"/>
      <c r="O293" s="594"/>
      <c r="P293" s="594"/>
      <c r="Q293" s="594"/>
      <c r="R293" s="594"/>
      <c r="S293" s="746" t="s">
        <v>443</v>
      </c>
      <c r="T293" s="594"/>
      <c r="U293" s="628" t="s">
        <v>539</v>
      </c>
      <c r="V293" s="823" t="s">
        <v>379</v>
      </c>
      <c r="W293" s="823" t="s">
        <v>379</v>
      </c>
    </row>
    <row r="294" spans="2:23" ht="15" x14ac:dyDescent="0.25">
      <c r="B294" s="743">
        <v>18</v>
      </c>
      <c r="C294" s="743"/>
      <c r="D294" s="744" t="s">
        <v>366</v>
      </c>
      <c r="E294" s="744" t="s">
        <v>366</v>
      </c>
      <c r="F294" s="747"/>
      <c r="G294" s="675" t="s">
        <v>674</v>
      </c>
      <c r="H294" s="690">
        <v>19164.13</v>
      </c>
      <c r="I294" s="341" t="s">
        <v>600</v>
      </c>
      <c r="J294" s="593"/>
      <c r="K294" s="596"/>
      <c r="L294" s="594"/>
      <c r="M294" s="594"/>
      <c r="N294" s="594"/>
      <c r="O294" s="594"/>
      <c r="P294" s="594"/>
      <c r="Q294" s="594"/>
      <c r="R294" s="594"/>
      <c r="S294" s="746" t="s">
        <v>443</v>
      </c>
      <c r="T294" s="594"/>
      <c r="U294" s="341" t="s">
        <v>676</v>
      </c>
      <c r="V294" s="823" t="s">
        <v>379</v>
      </c>
      <c r="W294" s="823" t="s">
        <v>379</v>
      </c>
    </row>
    <row r="295" spans="2:23" ht="15" x14ac:dyDescent="0.25">
      <c r="B295" s="743">
        <v>19</v>
      </c>
      <c r="C295" s="743"/>
      <c r="D295" s="744" t="s">
        <v>366</v>
      </c>
      <c r="E295" s="744" t="s">
        <v>366</v>
      </c>
      <c r="F295" s="747"/>
      <c r="G295" s="675" t="s">
        <v>674</v>
      </c>
      <c r="H295" s="690">
        <v>392232.52</v>
      </c>
      <c r="I295" s="341" t="s">
        <v>601</v>
      </c>
      <c r="J295" s="593"/>
      <c r="K295" s="596"/>
      <c r="L295" s="594"/>
      <c r="M295" s="594"/>
      <c r="N295" s="594"/>
      <c r="O295" s="594"/>
      <c r="P295" s="594"/>
      <c r="Q295" s="594"/>
      <c r="R295" s="594"/>
      <c r="S295" s="746" t="s">
        <v>443</v>
      </c>
      <c r="T295" s="594"/>
      <c r="U295" s="341" t="s">
        <v>676</v>
      </c>
      <c r="V295" s="823" t="s">
        <v>964</v>
      </c>
      <c r="W295" s="823" t="s">
        <v>965</v>
      </c>
    </row>
    <row r="296" spans="2:23" ht="15" x14ac:dyDescent="0.25">
      <c r="B296" s="743">
        <v>20</v>
      </c>
      <c r="C296" s="743"/>
      <c r="D296" s="744" t="s">
        <v>366</v>
      </c>
      <c r="E296" s="744" t="s">
        <v>366</v>
      </c>
      <c r="F296" s="499" t="s">
        <v>677</v>
      </c>
      <c r="G296" s="499">
        <v>74154</v>
      </c>
      <c r="H296" s="689">
        <v>8600</v>
      </c>
      <c r="I296" s="341" t="s">
        <v>602</v>
      </c>
      <c r="J296" s="593"/>
      <c r="K296" s="596"/>
      <c r="L296" s="594"/>
      <c r="M296" s="594"/>
      <c r="N296" s="594"/>
      <c r="O296" s="594"/>
      <c r="P296" s="594"/>
      <c r="Q296" s="594"/>
      <c r="R296" s="594"/>
      <c r="S296" s="746" t="s">
        <v>443</v>
      </c>
      <c r="T296" s="594"/>
      <c r="U296" s="341" t="s">
        <v>676</v>
      </c>
      <c r="V296" s="823" t="s">
        <v>967</v>
      </c>
      <c r="W296" s="823" t="s">
        <v>966</v>
      </c>
    </row>
    <row r="297" spans="2:23" ht="15" x14ac:dyDescent="0.25">
      <c r="B297" s="743">
        <v>21</v>
      </c>
      <c r="C297" s="743"/>
      <c r="D297" s="744" t="s">
        <v>366</v>
      </c>
      <c r="E297" s="744" t="s">
        <v>366</v>
      </c>
      <c r="F297" s="747"/>
      <c r="G297" s="675" t="s">
        <v>674</v>
      </c>
      <c r="H297" s="690">
        <v>80000</v>
      </c>
      <c r="I297" s="675" t="s">
        <v>603</v>
      </c>
      <c r="J297" s="593"/>
      <c r="K297" s="596"/>
      <c r="L297" s="594"/>
      <c r="M297" s="594"/>
      <c r="N297" s="594"/>
      <c r="O297" s="594"/>
      <c r="P297" s="594"/>
      <c r="Q297" s="594"/>
      <c r="R297" s="594"/>
      <c r="S297" s="746" t="s">
        <v>443</v>
      </c>
      <c r="T297" s="594"/>
      <c r="U297" s="341" t="s">
        <v>676</v>
      </c>
      <c r="V297" s="823" t="s">
        <v>710</v>
      </c>
      <c r="W297" s="823" t="s">
        <v>953</v>
      </c>
    </row>
    <row r="298" spans="2:23" ht="15" x14ac:dyDescent="0.25">
      <c r="B298" s="743">
        <v>22</v>
      </c>
      <c r="C298" s="743"/>
      <c r="D298" s="744" t="s">
        <v>366</v>
      </c>
      <c r="E298" s="744" t="s">
        <v>366</v>
      </c>
      <c r="F298" s="747"/>
      <c r="G298" s="675" t="s">
        <v>674</v>
      </c>
      <c r="H298" s="690">
        <v>27456</v>
      </c>
      <c r="I298" s="675" t="s">
        <v>604</v>
      </c>
      <c r="J298" s="593"/>
      <c r="K298" s="596"/>
      <c r="L298" s="594"/>
      <c r="M298" s="594"/>
      <c r="N298" s="594"/>
      <c r="O298" s="594"/>
      <c r="P298" s="594"/>
      <c r="Q298" s="594"/>
      <c r="R298" s="594"/>
      <c r="S298" s="746" t="s">
        <v>443</v>
      </c>
      <c r="T298" s="594"/>
      <c r="U298" s="341" t="s">
        <v>676</v>
      </c>
      <c r="V298" s="823" t="s">
        <v>967</v>
      </c>
      <c r="W298" s="823" t="s">
        <v>966</v>
      </c>
    </row>
    <row r="299" spans="2:23" ht="15" x14ac:dyDescent="0.25">
      <c r="B299" s="743">
        <v>23</v>
      </c>
      <c r="C299" s="743"/>
      <c r="D299" s="744" t="s">
        <v>366</v>
      </c>
      <c r="E299" s="744" t="s">
        <v>366</v>
      </c>
      <c r="F299" s="747"/>
      <c r="G299" s="675" t="s">
        <v>674</v>
      </c>
      <c r="H299" s="690">
        <v>385262.96</v>
      </c>
      <c r="I299" s="341" t="s">
        <v>605</v>
      </c>
      <c r="J299" s="593"/>
      <c r="K299" s="596"/>
      <c r="L299" s="594"/>
      <c r="M299" s="594"/>
      <c r="N299" s="594"/>
      <c r="O299" s="594"/>
      <c r="P299" s="594"/>
      <c r="Q299" s="594"/>
      <c r="R299" s="594"/>
      <c r="S299" s="746" t="s">
        <v>443</v>
      </c>
      <c r="T299" s="594"/>
      <c r="U299" s="341" t="s">
        <v>676</v>
      </c>
      <c r="V299" s="823" t="s">
        <v>961</v>
      </c>
      <c r="W299" s="823" t="s">
        <v>963</v>
      </c>
    </row>
    <row r="300" spans="2:23" ht="15" x14ac:dyDescent="0.25">
      <c r="B300" s="743">
        <v>24</v>
      </c>
      <c r="C300" s="743"/>
      <c r="D300" s="744" t="s">
        <v>366</v>
      </c>
      <c r="E300" s="744" t="s">
        <v>366</v>
      </c>
      <c r="F300" s="747"/>
      <c r="G300" s="675" t="s">
        <v>674</v>
      </c>
      <c r="H300" s="690">
        <v>32835.54</v>
      </c>
      <c r="I300" s="341" t="s">
        <v>606</v>
      </c>
      <c r="J300" s="593"/>
      <c r="K300" s="596"/>
      <c r="L300" s="594"/>
      <c r="M300" s="594"/>
      <c r="N300" s="594"/>
      <c r="O300" s="594"/>
      <c r="P300" s="594"/>
      <c r="Q300" s="594"/>
      <c r="R300" s="594"/>
      <c r="S300" s="746" t="s">
        <v>443</v>
      </c>
      <c r="T300" s="594"/>
      <c r="U300" s="341" t="s">
        <v>676</v>
      </c>
      <c r="V300" s="823" t="s">
        <v>969</v>
      </c>
      <c r="W300" s="823" t="s">
        <v>968</v>
      </c>
    </row>
    <row r="301" spans="2:23" ht="15" x14ac:dyDescent="0.25">
      <c r="B301" s="743">
        <v>25</v>
      </c>
      <c r="C301" s="743"/>
      <c r="D301" s="744" t="s">
        <v>366</v>
      </c>
      <c r="E301" s="744" t="s">
        <v>366</v>
      </c>
      <c r="F301" s="747"/>
      <c r="G301" s="675" t="s">
        <v>674</v>
      </c>
      <c r="H301" s="690">
        <v>23449.52</v>
      </c>
      <c r="I301" s="341" t="s">
        <v>607</v>
      </c>
      <c r="J301" s="593"/>
      <c r="K301" s="596"/>
      <c r="L301" s="594"/>
      <c r="M301" s="594"/>
      <c r="N301" s="594"/>
      <c r="O301" s="594"/>
      <c r="P301" s="594"/>
      <c r="Q301" s="594"/>
      <c r="R301" s="594"/>
      <c r="S301" s="746" t="s">
        <v>443</v>
      </c>
      <c r="T301" s="594"/>
      <c r="U301" s="341" t="s">
        <v>676</v>
      </c>
      <c r="V301" s="823" t="s">
        <v>967</v>
      </c>
      <c r="W301" s="823" t="s">
        <v>966</v>
      </c>
    </row>
    <row r="302" spans="2:23" ht="15" x14ac:dyDescent="0.25">
      <c r="B302" s="743">
        <v>26</v>
      </c>
      <c r="C302" s="743"/>
      <c r="D302" s="744" t="s">
        <v>366</v>
      </c>
      <c r="E302" s="744" t="s">
        <v>366</v>
      </c>
      <c r="F302" s="747"/>
      <c r="G302" s="675" t="s">
        <v>674</v>
      </c>
      <c r="H302" s="690">
        <v>114263.64</v>
      </c>
      <c r="I302" s="341" t="s">
        <v>608</v>
      </c>
      <c r="J302" s="593"/>
      <c r="K302" s="596"/>
      <c r="L302" s="594"/>
      <c r="M302" s="594"/>
      <c r="N302" s="594"/>
      <c r="O302" s="594"/>
      <c r="P302" s="594"/>
      <c r="Q302" s="594"/>
      <c r="R302" s="594"/>
      <c r="S302" s="746" t="s">
        <v>443</v>
      </c>
      <c r="T302" s="594"/>
      <c r="U302" s="341" t="s">
        <v>676</v>
      </c>
      <c r="V302" s="823" t="s">
        <v>961</v>
      </c>
      <c r="W302" s="823" t="s">
        <v>963</v>
      </c>
    </row>
    <row r="303" spans="2:23" ht="15" x14ac:dyDescent="0.25">
      <c r="B303" s="743">
        <v>27</v>
      </c>
      <c r="C303" s="743"/>
      <c r="D303" s="744" t="s">
        <v>366</v>
      </c>
      <c r="E303" s="744" t="s">
        <v>366</v>
      </c>
      <c r="F303" s="747"/>
      <c r="G303" s="675" t="s">
        <v>674</v>
      </c>
      <c r="H303" s="690">
        <v>145757.45000000001</v>
      </c>
      <c r="I303" s="341" t="s">
        <v>609</v>
      </c>
      <c r="J303" s="593"/>
      <c r="K303" s="596"/>
      <c r="L303" s="594"/>
      <c r="M303" s="594"/>
      <c r="N303" s="594"/>
      <c r="O303" s="594"/>
      <c r="P303" s="594"/>
      <c r="Q303" s="594"/>
      <c r="R303" s="594"/>
      <c r="S303" s="746" t="s">
        <v>443</v>
      </c>
      <c r="T303" s="594"/>
      <c r="U303" s="341" t="s">
        <v>676</v>
      </c>
      <c r="V303" s="823" t="s">
        <v>710</v>
      </c>
      <c r="W303" s="823" t="s">
        <v>953</v>
      </c>
    </row>
    <row r="304" spans="2:23" ht="15" x14ac:dyDescent="0.25">
      <c r="B304" s="743">
        <v>28</v>
      </c>
      <c r="C304" s="743"/>
      <c r="D304" s="744" t="s">
        <v>366</v>
      </c>
      <c r="E304" s="744" t="s">
        <v>366</v>
      </c>
      <c r="F304" s="747"/>
      <c r="G304" s="675" t="s">
        <v>674</v>
      </c>
      <c r="H304" s="690">
        <v>142590</v>
      </c>
      <c r="I304" s="341" t="s">
        <v>610</v>
      </c>
      <c r="J304" s="593"/>
      <c r="K304" s="596"/>
      <c r="L304" s="594"/>
      <c r="M304" s="594"/>
      <c r="N304" s="594"/>
      <c r="O304" s="594"/>
      <c r="P304" s="594"/>
      <c r="Q304" s="594"/>
      <c r="R304" s="594"/>
      <c r="S304" s="746" t="s">
        <v>443</v>
      </c>
      <c r="T304" s="594"/>
      <c r="U304" s="341" t="s">
        <v>676</v>
      </c>
      <c r="V304" s="823" t="s">
        <v>710</v>
      </c>
      <c r="W304" s="823" t="s">
        <v>953</v>
      </c>
    </row>
    <row r="305" spans="2:23" ht="15" x14ac:dyDescent="0.25">
      <c r="B305" s="743">
        <v>29</v>
      </c>
      <c r="C305" s="743"/>
      <c r="D305" s="744" t="s">
        <v>366</v>
      </c>
      <c r="E305" s="744" t="s">
        <v>366</v>
      </c>
      <c r="F305" s="747"/>
      <c r="G305" s="691" t="s">
        <v>674</v>
      </c>
      <c r="H305" s="690">
        <v>17964</v>
      </c>
      <c r="I305" s="341" t="s">
        <v>611</v>
      </c>
      <c r="J305" s="593"/>
      <c r="K305" s="596"/>
      <c r="L305" s="594"/>
      <c r="M305" s="594"/>
      <c r="N305" s="594"/>
      <c r="O305" s="594"/>
      <c r="P305" s="594"/>
      <c r="Q305" s="594"/>
      <c r="R305" s="594"/>
      <c r="S305" s="746" t="s">
        <v>443</v>
      </c>
      <c r="T305" s="594"/>
      <c r="U305" s="341" t="s">
        <v>676</v>
      </c>
      <c r="V305" s="823" t="s">
        <v>961</v>
      </c>
      <c r="W305" s="823" t="s">
        <v>963</v>
      </c>
    </row>
    <row r="306" spans="2:23" ht="15" x14ac:dyDescent="0.25">
      <c r="B306" s="891">
        <v>30</v>
      </c>
      <c r="C306" s="891"/>
      <c r="D306" s="892" t="s">
        <v>366</v>
      </c>
      <c r="E306" s="892" t="s">
        <v>366</v>
      </c>
      <c r="F306" s="902" t="s">
        <v>678</v>
      </c>
      <c r="G306" s="784">
        <v>265744</v>
      </c>
      <c r="H306" s="773">
        <v>10708</v>
      </c>
      <c r="I306" s="772" t="s">
        <v>383</v>
      </c>
      <c r="J306" s="787"/>
      <c r="K306" s="898"/>
      <c r="L306" s="770"/>
      <c r="M306" s="770"/>
      <c r="N306" s="770"/>
      <c r="O306" s="770"/>
      <c r="P306" s="770"/>
      <c r="Q306" s="770"/>
      <c r="R306" s="770"/>
      <c r="S306" s="899" t="s">
        <v>443</v>
      </c>
      <c r="T306" s="770"/>
      <c r="U306" s="772" t="s">
        <v>676</v>
      </c>
      <c r="V306" s="914" t="s">
        <v>379</v>
      </c>
      <c r="W306" s="914" t="s">
        <v>379</v>
      </c>
    </row>
    <row r="307" spans="2:23" ht="15" x14ac:dyDescent="0.25">
      <c r="B307" s="743">
        <v>31</v>
      </c>
      <c r="C307" s="743"/>
      <c r="D307" s="744" t="s">
        <v>366</v>
      </c>
      <c r="E307" s="744" t="s">
        <v>366</v>
      </c>
      <c r="F307" s="747"/>
      <c r="G307" s="675" t="s">
        <v>674</v>
      </c>
      <c r="H307" s="690">
        <v>34826.68</v>
      </c>
      <c r="I307" s="341" t="s">
        <v>612</v>
      </c>
      <c r="J307" s="593"/>
      <c r="K307" s="596"/>
      <c r="L307" s="594"/>
      <c r="M307" s="594"/>
      <c r="N307" s="594"/>
      <c r="O307" s="594"/>
      <c r="P307" s="594"/>
      <c r="Q307" s="594"/>
      <c r="R307" s="594"/>
      <c r="S307" s="746" t="s">
        <v>443</v>
      </c>
      <c r="T307" s="594"/>
      <c r="U307" s="341" t="s">
        <v>676</v>
      </c>
      <c r="V307" s="823" t="s">
        <v>967</v>
      </c>
      <c r="W307" s="823" t="s">
        <v>966</v>
      </c>
    </row>
    <row r="308" spans="2:23" ht="15" x14ac:dyDescent="0.25">
      <c r="B308" s="743">
        <v>32</v>
      </c>
      <c r="C308" s="743"/>
      <c r="D308" s="744" t="s">
        <v>366</v>
      </c>
      <c r="E308" s="744" t="s">
        <v>366</v>
      </c>
      <c r="F308" s="747"/>
      <c r="G308" s="675" t="s">
        <v>674</v>
      </c>
      <c r="H308" s="690">
        <v>260974</v>
      </c>
      <c r="I308" s="341" t="s">
        <v>613</v>
      </c>
      <c r="J308" s="593"/>
      <c r="K308" s="596"/>
      <c r="L308" s="594"/>
      <c r="M308" s="594"/>
      <c r="N308" s="594"/>
      <c r="O308" s="594"/>
      <c r="P308" s="594"/>
      <c r="Q308" s="594"/>
      <c r="R308" s="594"/>
      <c r="S308" s="746" t="s">
        <v>443</v>
      </c>
      <c r="T308" s="594"/>
      <c r="U308" s="341" t="s">
        <v>676</v>
      </c>
      <c r="V308" s="823" t="s">
        <v>962</v>
      </c>
      <c r="W308" s="823" t="s">
        <v>970</v>
      </c>
    </row>
    <row r="309" spans="2:23" ht="15" x14ac:dyDescent="0.25">
      <c r="B309" s="743">
        <v>33</v>
      </c>
      <c r="C309" s="743"/>
      <c r="D309" s="744" t="s">
        <v>366</v>
      </c>
      <c r="E309" s="744" t="s">
        <v>366</v>
      </c>
      <c r="F309" s="747"/>
      <c r="G309" s="675" t="s">
        <v>674</v>
      </c>
      <c r="H309" s="690">
        <v>58688.3</v>
      </c>
      <c r="I309" s="341" t="s">
        <v>614</v>
      </c>
      <c r="J309" s="593"/>
      <c r="K309" s="596"/>
      <c r="L309" s="594"/>
      <c r="M309" s="594"/>
      <c r="N309" s="594"/>
      <c r="O309" s="594"/>
      <c r="P309" s="594"/>
      <c r="Q309" s="594"/>
      <c r="R309" s="594"/>
      <c r="S309" s="746" t="s">
        <v>443</v>
      </c>
      <c r="T309" s="594"/>
      <c r="U309" s="341" t="s">
        <v>676</v>
      </c>
      <c r="V309" s="823" t="s">
        <v>961</v>
      </c>
      <c r="W309" s="823" t="s">
        <v>971</v>
      </c>
    </row>
    <row r="310" spans="2:23" ht="15" x14ac:dyDescent="0.25">
      <c r="B310" s="743">
        <v>34</v>
      </c>
      <c r="C310" s="743"/>
      <c r="D310" s="744" t="s">
        <v>366</v>
      </c>
      <c r="E310" s="744" t="s">
        <v>366</v>
      </c>
      <c r="F310" s="747"/>
      <c r="G310" s="675" t="s">
        <v>674</v>
      </c>
      <c r="H310" s="690">
        <v>353979.12</v>
      </c>
      <c r="I310" s="341" t="s">
        <v>615</v>
      </c>
      <c r="J310" s="593"/>
      <c r="K310" s="596"/>
      <c r="L310" s="594"/>
      <c r="M310" s="594"/>
      <c r="N310" s="594"/>
      <c r="O310" s="594"/>
      <c r="P310" s="594"/>
      <c r="Q310" s="594"/>
      <c r="R310" s="594"/>
      <c r="S310" s="746" t="s">
        <v>443</v>
      </c>
      <c r="T310" s="594"/>
      <c r="U310" s="341" t="s">
        <v>676</v>
      </c>
      <c r="V310" s="823" t="s">
        <v>967</v>
      </c>
      <c r="W310" s="823" t="s">
        <v>966</v>
      </c>
    </row>
    <row r="311" spans="2:23" ht="15" x14ac:dyDescent="0.25">
      <c r="B311" s="743">
        <v>35</v>
      </c>
      <c r="C311" s="743"/>
      <c r="D311" s="744" t="s">
        <v>366</v>
      </c>
      <c r="E311" s="744" t="s">
        <v>366</v>
      </c>
      <c r="F311" s="747"/>
      <c r="G311" s="675" t="s">
        <v>674</v>
      </c>
      <c r="H311" s="690">
        <v>32258.3</v>
      </c>
      <c r="I311" s="341" t="s">
        <v>616</v>
      </c>
      <c r="J311" s="593"/>
      <c r="K311" s="596"/>
      <c r="L311" s="594"/>
      <c r="M311" s="594"/>
      <c r="N311" s="594"/>
      <c r="O311" s="594"/>
      <c r="P311" s="594"/>
      <c r="Q311" s="594"/>
      <c r="R311" s="594"/>
      <c r="S311" s="746" t="s">
        <v>443</v>
      </c>
      <c r="T311" s="594"/>
      <c r="U311" s="341" t="s">
        <v>676</v>
      </c>
      <c r="V311" s="823" t="s">
        <v>961</v>
      </c>
      <c r="W311" s="823" t="s">
        <v>963</v>
      </c>
    </row>
    <row r="312" spans="2:23" ht="15" x14ac:dyDescent="0.25">
      <c r="B312" s="743">
        <v>36</v>
      </c>
      <c r="C312" s="743"/>
      <c r="D312" s="744" t="s">
        <v>366</v>
      </c>
      <c r="E312" s="744" t="s">
        <v>366</v>
      </c>
      <c r="F312" s="747"/>
      <c r="G312" s="675" t="s">
        <v>674</v>
      </c>
      <c r="H312" s="690">
        <v>378700</v>
      </c>
      <c r="I312" s="341" t="s">
        <v>617</v>
      </c>
      <c r="J312" s="593"/>
      <c r="K312" s="596"/>
      <c r="L312" s="594"/>
      <c r="M312" s="594"/>
      <c r="N312" s="594"/>
      <c r="O312" s="594"/>
      <c r="P312" s="594"/>
      <c r="Q312" s="594"/>
      <c r="R312" s="594"/>
      <c r="S312" s="746" t="s">
        <v>443</v>
      </c>
      <c r="T312" s="594"/>
      <c r="U312" s="341" t="s">
        <v>676</v>
      </c>
      <c r="V312" s="823" t="s">
        <v>961</v>
      </c>
      <c r="W312" s="823" t="s">
        <v>971</v>
      </c>
    </row>
    <row r="313" spans="2:23" ht="15" x14ac:dyDescent="0.25">
      <c r="B313" s="891">
        <v>37</v>
      </c>
      <c r="C313" s="891"/>
      <c r="D313" s="892" t="s">
        <v>366</v>
      </c>
      <c r="E313" s="892" t="s">
        <v>366</v>
      </c>
      <c r="F313" s="903"/>
      <c r="G313" s="781" t="s">
        <v>674</v>
      </c>
      <c r="H313" s="773">
        <v>45375</v>
      </c>
      <c r="I313" s="772" t="s">
        <v>618</v>
      </c>
      <c r="J313" s="787"/>
      <c r="K313" s="898"/>
      <c r="L313" s="770"/>
      <c r="M313" s="770"/>
      <c r="N313" s="770"/>
      <c r="O313" s="770"/>
      <c r="P313" s="770"/>
      <c r="Q313" s="770"/>
      <c r="R313" s="770"/>
      <c r="S313" s="899" t="s">
        <v>443</v>
      </c>
      <c r="T313" s="770"/>
      <c r="U313" s="772" t="s">
        <v>676</v>
      </c>
      <c r="V313" s="914" t="s">
        <v>379</v>
      </c>
      <c r="W313" s="914" t="s">
        <v>379</v>
      </c>
    </row>
    <row r="314" spans="2:23" ht="15" x14ac:dyDescent="0.25">
      <c r="B314" s="891">
        <v>38</v>
      </c>
      <c r="C314" s="891"/>
      <c r="D314" s="892" t="s">
        <v>366</v>
      </c>
      <c r="E314" s="892" t="s">
        <v>366</v>
      </c>
      <c r="F314" s="785" t="s">
        <v>679</v>
      </c>
      <c r="G314" s="785">
        <v>73370</v>
      </c>
      <c r="H314" s="773">
        <v>83798.92</v>
      </c>
      <c r="I314" s="772" t="s">
        <v>619</v>
      </c>
      <c r="J314" s="787"/>
      <c r="K314" s="898"/>
      <c r="L314" s="770"/>
      <c r="M314" s="770"/>
      <c r="N314" s="770"/>
      <c r="O314" s="770"/>
      <c r="P314" s="770"/>
      <c r="Q314" s="770"/>
      <c r="R314" s="770"/>
      <c r="S314" s="899" t="s">
        <v>443</v>
      </c>
      <c r="T314" s="770"/>
      <c r="U314" s="772" t="s">
        <v>676</v>
      </c>
      <c r="V314" s="914" t="s">
        <v>379</v>
      </c>
      <c r="W314" s="914" t="s">
        <v>379</v>
      </c>
    </row>
    <row r="315" spans="2:23" ht="15" x14ac:dyDescent="0.25">
      <c r="B315" s="891">
        <v>39</v>
      </c>
      <c r="C315" s="891"/>
      <c r="D315" s="892" t="s">
        <v>366</v>
      </c>
      <c r="E315" s="892" t="s">
        <v>366</v>
      </c>
      <c r="F315" s="902"/>
      <c r="G315" s="781" t="s">
        <v>674</v>
      </c>
      <c r="H315" s="773" t="s">
        <v>673</v>
      </c>
      <c r="I315" s="772" t="s">
        <v>620</v>
      </c>
      <c r="J315" s="787"/>
      <c r="K315" s="898"/>
      <c r="L315" s="770"/>
      <c r="M315" s="770"/>
      <c r="N315" s="770"/>
      <c r="O315" s="770"/>
      <c r="P315" s="770"/>
      <c r="Q315" s="770"/>
      <c r="R315" s="770"/>
      <c r="S315" s="899" t="s">
        <v>443</v>
      </c>
      <c r="T315" s="770"/>
      <c r="U315" s="772" t="s">
        <v>676</v>
      </c>
      <c r="V315" s="914" t="s">
        <v>379</v>
      </c>
      <c r="W315" s="914" t="s">
        <v>379</v>
      </c>
    </row>
    <row r="316" spans="2:23" ht="15" x14ac:dyDescent="0.25">
      <c r="B316" s="891">
        <v>40</v>
      </c>
      <c r="C316" s="891"/>
      <c r="D316" s="892" t="s">
        <v>366</v>
      </c>
      <c r="E316" s="892" t="s">
        <v>366</v>
      </c>
      <c r="F316" s="902" t="s">
        <v>680</v>
      </c>
      <c r="G316" s="784">
        <v>78722</v>
      </c>
      <c r="H316" s="773">
        <v>151000</v>
      </c>
      <c r="I316" s="772" t="s">
        <v>410</v>
      </c>
      <c r="J316" s="787"/>
      <c r="K316" s="898"/>
      <c r="L316" s="770"/>
      <c r="M316" s="770"/>
      <c r="N316" s="770"/>
      <c r="O316" s="770"/>
      <c r="P316" s="770"/>
      <c r="Q316" s="770"/>
      <c r="R316" s="770"/>
      <c r="S316" s="899" t="s">
        <v>443</v>
      </c>
      <c r="T316" s="770"/>
      <c r="U316" s="772" t="s">
        <v>676</v>
      </c>
      <c r="V316" s="914" t="s">
        <v>379</v>
      </c>
      <c r="W316" s="914" t="s">
        <v>379</v>
      </c>
    </row>
    <row r="317" spans="2:23" ht="15" x14ac:dyDescent="0.25">
      <c r="B317" s="891">
        <v>41</v>
      </c>
      <c r="C317" s="891"/>
      <c r="D317" s="892" t="s">
        <v>366</v>
      </c>
      <c r="E317" s="892" t="s">
        <v>366</v>
      </c>
      <c r="F317" s="902"/>
      <c r="G317" s="772" t="s">
        <v>674</v>
      </c>
      <c r="H317" s="773">
        <v>151000</v>
      </c>
      <c r="I317" s="772" t="s">
        <v>621</v>
      </c>
      <c r="J317" s="787"/>
      <c r="K317" s="898"/>
      <c r="L317" s="770"/>
      <c r="M317" s="770"/>
      <c r="N317" s="770"/>
      <c r="O317" s="770"/>
      <c r="P317" s="770"/>
      <c r="Q317" s="770"/>
      <c r="R317" s="770"/>
      <c r="S317" s="899" t="s">
        <v>443</v>
      </c>
      <c r="T317" s="770"/>
      <c r="U317" s="772" t="s">
        <v>676</v>
      </c>
      <c r="V317" s="914" t="s">
        <v>379</v>
      </c>
      <c r="W317" s="914" t="s">
        <v>379</v>
      </c>
    </row>
    <row r="318" spans="2:23" ht="15" x14ac:dyDescent="0.25">
      <c r="B318" s="891">
        <v>42</v>
      </c>
      <c r="C318" s="891"/>
      <c r="D318" s="892" t="s">
        <v>366</v>
      </c>
      <c r="E318" s="892" t="s">
        <v>366</v>
      </c>
      <c r="F318" s="902"/>
      <c r="G318" s="772" t="s">
        <v>674</v>
      </c>
      <c r="H318" s="773">
        <v>13378.24</v>
      </c>
      <c r="I318" s="772" t="s">
        <v>622</v>
      </c>
      <c r="J318" s="787"/>
      <c r="K318" s="898"/>
      <c r="L318" s="770"/>
      <c r="M318" s="770"/>
      <c r="N318" s="770"/>
      <c r="O318" s="770"/>
      <c r="P318" s="770"/>
      <c r="Q318" s="770"/>
      <c r="R318" s="770"/>
      <c r="S318" s="899" t="s">
        <v>443</v>
      </c>
      <c r="T318" s="770"/>
      <c r="U318" s="772" t="s">
        <v>676</v>
      </c>
      <c r="V318" s="914" t="s">
        <v>379</v>
      </c>
      <c r="W318" s="914" t="s">
        <v>379</v>
      </c>
    </row>
    <row r="319" spans="2:23" ht="15" x14ac:dyDescent="0.25">
      <c r="B319" s="891">
        <v>43</v>
      </c>
      <c r="C319" s="891"/>
      <c r="D319" s="892" t="s">
        <v>366</v>
      </c>
      <c r="E319" s="892" t="s">
        <v>366</v>
      </c>
      <c r="F319" s="902"/>
      <c r="G319" s="783" t="s">
        <v>674</v>
      </c>
      <c r="H319" s="773">
        <v>89907.24</v>
      </c>
      <c r="I319" s="772" t="s">
        <v>623</v>
      </c>
      <c r="J319" s="787"/>
      <c r="K319" s="898"/>
      <c r="L319" s="770"/>
      <c r="M319" s="770"/>
      <c r="N319" s="770"/>
      <c r="O319" s="770"/>
      <c r="P319" s="770"/>
      <c r="Q319" s="770"/>
      <c r="R319" s="770"/>
      <c r="S319" s="899" t="s">
        <v>443</v>
      </c>
      <c r="T319" s="770"/>
      <c r="U319" s="772" t="s">
        <v>676</v>
      </c>
      <c r="V319" s="914" t="s">
        <v>379</v>
      </c>
      <c r="W319" s="914" t="s">
        <v>379</v>
      </c>
    </row>
    <row r="320" spans="2:23" ht="15" x14ac:dyDescent="0.25">
      <c r="B320" s="891">
        <v>44</v>
      </c>
      <c r="C320" s="891"/>
      <c r="D320" s="892" t="s">
        <v>366</v>
      </c>
      <c r="E320" s="892" t="s">
        <v>366</v>
      </c>
      <c r="F320" s="904" t="s">
        <v>682</v>
      </c>
      <c r="G320" s="786" t="s">
        <v>681</v>
      </c>
      <c r="H320" s="782">
        <v>154416.04999999999</v>
      </c>
      <c r="I320" s="772" t="s">
        <v>624</v>
      </c>
      <c r="J320" s="787"/>
      <c r="K320" s="898"/>
      <c r="L320" s="770"/>
      <c r="M320" s="770"/>
      <c r="N320" s="770"/>
      <c r="O320" s="770"/>
      <c r="P320" s="770"/>
      <c r="Q320" s="770"/>
      <c r="R320" s="770"/>
      <c r="S320" s="899" t="s">
        <v>443</v>
      </c>
      <c r="T320" s="770"/>
      <c r="U320" s="772" t="s">
        <v>676</v>
      </c>
      <c r="V320" s="914" t="s">
        <v>379</v>
      </c>
      <c r="W320" s="914" t="s">
        <v>379</v>
      </c>
    </row>
    <row r="321" spans="2:23" ht="15" x14ac:dyDescent="0.25">
      <c r="B321" s="891">
        <v>45</v>
      </c>
      <c r="C321" s="891"/>
      <c r="D321" s="892" t="s">
        <v>366</v>
      </c>
      <c r="E321" s="892" t="s">
        <v>366</v>
      </c>
      <c r="F321" s="904" t="s">
        <v>683</v>
      </c>
      <c r="G321" s="785">
        <v>80838</v>
      </c>
      <c r="H321" s="782">
        <v>180516.72</v>
      </c>
      <c r="I321" s="772" t="s">
        <v>625</v>
      </c>
      <c r="J321" s="787"/>
      <c r="K321" s="898"/>
      <c r="L321" s="770"/>
      <c r="M321" s="770"/>
      <c r="N321" s="770"/>
      <c r="O321" s="770"/>
      <c r="P321" s="770"/>
      <c r="Q321" s="770"/>
      <c r="R321" s="770"/>
      <c r="S321" s="899" t="s">
        <v>443</v>
      </c>
      <c r="T321" s="770"/>
      <c r="U321" s="772" t="s">
        <v>676</v>
      </c>
      <c r="V321" s="914" t="s">
        <v>379</v>
      </c>
      <c r="W321" s="914" t="s">
        <v>379</v>
      </c>
    </row>
    <row r="322" spans="2:23" ht="15" x14ac:dyDescent="0.25">
      <c r="B322" s="891">
        <v>46</v>
      </c>
      <c r="C322" s="891"/>
      <c r="D322" s="892" t="s">
        <v>366</v>
      </c>
      <c r="E322" s="892" t="s">
        <v>366</v>
      </c>
      <c r="F322" s="902" t="s">
        <v>684</v>
      </c>
      <c r="G322" s="784">
        <v>81711</v>
      </c>
      <c r="H322" s="773">
        <v>28989.29</v>
      </c>
      <c r="I322" s="772" t="s">
        <v>626</v>
      </c>
      <c r="J322" s="787"/>
      <c r="K322" s="898"/>
      <c r="L322" s="770"/>
      <c r="M322" s="770"/>
      <c r="N322" s="770"/>
      <c r="O322" s="770"/>
      <c r="P322" s="770"/>
      <c r="Q322" s="770"/>
      <c r="R322" s="770"/>
      <c r="S322" s="899" t="s">
        <v>443</v>
      </c>
      <c r="T322" s="770"/>
      <c r="U322" s="772" t="s">
        <v>676</v>
      </c>
      <c r="V322" s="914" t="s">
        <v>379</v>
      </c>
      <c r="W322" s="914" t="s">
        <v>379</v>
      </c>
    </row>
    <row r="323" spans="2:23" ht="15" x14ac:dyDescent="0.25">
      <c r="B323" s="891">
        <v>47</v>
      </c>
      <c r="C323" s="891"/>
      <c r="D323" s="892" t="s">
        <v>366</v>
      </c>
      <c r="E323" s="892" t="s">
        <v>366</v>
      </c>
      <c r="F323" s="902"/>
      <c r="G323" s="781" t="s">
        <v>674</v>
      </c>
      <c r="H323" s="773">
        <v>374755.54</v>
      </c>
      <c r="I323" s="772" t="s">
        <v>627</v>
      </c>
      <c r="J323" s="787"/>
      <c r="K323" s="898"/>
      <c r="L323" s="770"/>
      <c r="M323" s="770"/>
      <c r="N323" s="770"/>
      <c r="O323" s="770"/>
      <c r="P323" s="770"/>
      <c r="Q323" s="770"/>
      <c r="R323" s="770"/>
      <c r="S323" s="899" t="s">
        <v>443</v>
      </c>
      <c r="T323" s="770"/>
      <c r="U323" s="772" t="s">
        <v>676</v>
      </c>
      <c r="V323" s="914" t="s">
        <v>379</v>
      </c>
      <c r="W323" s="914" t="s">
        <v>379</v>
      </c>
    </row>
    <row r="324" spans="2:23" ht="15" x14ac:dyDescent="0.25">
      <c r="B324" s="891">
        <v>48</v>
      </c>
      <c r="C324" s="891"/>
      <c r="D324" s="892" t="s">
        <v>366</v>
      </c>
      <c r="E324" s="892" t="s">
        <v>366</v>
      </c>
      <c r="F324" s="902" t="s">
        <v>685</v>
      </c>
      <c r="G324" s="785">
        <v>267123</v>
      </c>
      <c r="H324" s="773">
        <v>8500</v>
      </c>
      <c r="I324" s="772" t="s">
        <v>628</v>
      </c>
      <c r="J324" s="787"/>
      <c r="K324" s="898"/>
      <c r="L324" s="770"/>
      <c r="M324" s="770"/>
      <c r="N324" s="770"/>
      <c r="O324" s="770"/>
      <c r="P324" s="770"/>
      <c r="Q324" s="770"/>
      <c r="R324" s="770"/>
      <c r="S324" s="899" t="s">
        <v>443</v>
      </c>
      <c r="T324" s="770"/>
      <c r="U324" s="772" t="s">
        <v>676</v>
      </c>
      <c r="V324" s="914" t="s">
        <v>379</v>
      </c>
      <c r="W324" s="914" t="s">
        <v>379</v>
      </c>
    </row>
    <row r="325" spans="2:23" ht="15" x14ac:dyDescent="0.25">
      <c r="B325" s="891">
        <v>49</v>
      </c>
      <c r="C325" s="891"/>
      <c r="D325" s="892" t="s">
        <v>366</v>
      </c>
      <c r="E325" s="892" t="s">
        <v>366</v>
      </c>
      <c r="F325" s="902" t="s">
        <v>686</v>
      </c>
      <c r="G325" s="785">
        <v>86986</v>
      </c>
      <c r="H325" s="773">
        <v>96000</v>
      </c>
      <c r="I325" s="772" t="s">
        <v>629</v>
      </c>
      <c r="J325" s="787"/>
      <c r="K325" s="898"/>
      <c r="L325" s="770"/>
      <c r="M325" s="770"/>
      <c r="N325" s="770"/>
      <c r="O325" s="770"/>
      <c r="P325" s="770"/>
      <c r="Q325" s="770"/>
      <c r="R325" s="770"/>
      <c r="S325" s="899" t="s">
        <v>443</v>
      </c>
      <c r="T325" s="770"/>
      <c r="U325" s="772" t="s">
        <v>676</v>
      </c>
      <c r="V325" s="914" t="s">
        <v>379</v>
      </c>
      <c r="W325" s="914" t="s">
        <v>379</v>
      </c>
    </row>
    <row r="326" spans="2:23" ht="15" x14ac:dyDescent="0.25">
      <c r="B326" s="891">
        <v>50</v>
      </c>
      <c r="C326" s="891"/>
      <c r="D326" s="892" t="s">
        <v>366</v>
      </c>
      <c r="E326" s="892" t="s">
        <v>366</v>
      </c>
      <c r="F326" s="902"/>
      <c r="G326" s="772" t="s">
        <v>674</v>
      </c>
      <c r="H326" s="773">
        <v>10944</v>
      </c>
      <c r="I326" s="772" t="s">
        <v>630</v>
      </c>
      <c r="J326" s="787"/>
      <c r="K326" s="898"/>
      <c r="L326" s="770"/>
      <c r="M326" s="770"/>
      <c r="N326" s="770"/>
      <c r="O326" s="770"/>
      <c r="P326" s="770"/>
      <c r="Q326" s="770"/>
      <c r="R326" s="770"/>
      <c r="S326" s="899" t="s">
        <v>443</v>
      </c>
      <c r="T326" s="770"/>
      <c r="U326" s="772" t="s">
        <v>676</v>
      </c>
      <c r="V326" s="914" t="s">
        <v>379</v>
      </c>
      <c r="W326" s="914" t="s">
        <v>379</v>
      </c>
    </row>
    <row r="327" spans="2:23" ht="15" x14ac:dyDescent="0.25">
      <c r="B327" s="891">
        <v>51</v>
      </c>
      <c r="C327" s="891"/>
      <c r="D327" s="892" t="s">
        <v>366</v>
      </c>
      <c r="E327" s="892" t="s">
        <v>366</v>
      </c>
      <c r="F327" s="902" t="s">
        <v>687</v>
      </c>
      <c r="G327" s="772">
        <v>82944</v>
      </c>
      <c r="H327" s="773">
        <v>105984.14</v>
      </c>
      <c r="I327" s="772" t="s">
        <v>631</v>
      </c>
      <c r="J327" s="787"/>
      <c r="K327" s="898"/>
      <c r="L327" s="770"/>
      <c r="M327" s="770"/>
      <c r="N327" s="770"/>
      <c r="O327" s="770"/>
      <c r="P327" s="770"/>
      <c r="Q327" s="770"/>
      <c r="R327" s="770"/>
      <c r="S327" s="899" t="s">
        <v>443</v>
      </c>
      <c r="T327" s="770"/>
      <c r="U327" s="772" t="s">
        <v>676</v>
      </c>
      <c r="V327" s="914" t="s">
        <v>379</v>
      </c>
      <c r="W327" s="914" t="s">
        <v>379</v>
      </c>
    </row>
    <row r="328" spans="2:23" ht="15" x14ac:dyDescent="0.25">
      <c r="B328" s="891">
        <v>52</v>
      </c>
      <c r="C328" s="891"/>
      <c r="D328" s="892" t="s">
        <v>366</v>
      </c>
      <c r="E328" s="892" t="s">
        <v>366</v>
      </c>
      <c r="F328" s="902"/>
      <c r="G328" s="772" t="s">
        <v>674</v>
      </c>
      <c r="H328" s="773">
        <v>35786.879999999997</v>
      </c>
      <c r="I328" s="772" t="s">
        <v>632</v>
      </c>
      <c r="J328" s="787"/>
      <c r="K328" s="898"/>
      <c r="L328" s="770"/>
      <c r="M328" s="770"/>
      <c r="N328" s="770"/>
      <c r="O328" s="770"/>
      <c r="P328" s="770"/>
      <c r="Q328" s="770"/>
      <c r="R328" s="770"/>
      <c r="S328" s="899" t="s">
        <v>443</v>
      </c>
      <c r="T328" s="770"/>
      <c r="U328" s="772" t="s">
        <v>676</v>
      </c>
      <c r="V328" s="914" t="s">
        <v>379</v>
      </c>
      <c r="W328" s="914" t="s">
        <v>379</v>
      </c>
    </row>
    <row r="329" spans="2:23" ht="15" x14ac:dyDescent="0.25">
      <c r="B329" s="891">
        <v>53</v>
      </c>
      <c r="C329" s="891"/>
      <c r="D329" s="892" t="s">
        <v>366</v>
      </c>
      <c r="E329" s="892" t="s">
        <v>366</v>
      </c>
      <c r="F329" s="902"/>
      <c r="G329" s="772" t="s">
        <v>674</v>
      </c>
      <c r="H329" s="773">
        <v>14446.08</v>
      </c>
      <c r="I329" s="772" t="s">
        <v>632</v>
      </c>
      <c r="J329" s="787"/>
      <c r="K329" s="898"/>
      <c r="L329" s="770"/>
      <c r="M329" s="770"/>
      <c r="N329" s="770"/>
      <c r="O329" s="770"/>
      <c r="P329" s="770"/>
      <c r="Q329" s="770"/>
      <c r="R329" s="770"/>
      <c r="S329" s="899" t="s">
        <v>443</v>
      </c>
      <c r="T329" s="770"/>
      <c r="U329" s="772" t="s">
        <v>676</v>
      </c>
      <c r="V329" s="914" t="s">
        <v>379</v>
      </c>
      <c r="W329" s="914" t="s">
        <v>379</v>
      </c>
    </row>
    <row r="330" spans="2:23" ht="15" x14ac:dyDescent="0.25">
      <c r="B330" s="891">
        <v>54</v>
      </c>
      <c r="C330" s="891"/>
      <c r="D330" s="892" t="s">
        <v>366</v>
      </c>
      <c r="E330" s="892" t="s">
        <v>366</v>
      </c>
      <c r="F330" s="902"/>
      <c r="G330" s="772" t="s">
        <v>674</v>
      </c>
      <c r="H330" s="773">
        <v>17729.28</v>
      </c>
      <c r="I330" s="772" t="s">
        <v>632</v>
      </c>
      <c r="J330" s="787"/>
      <c r="K330" s="898"/>
      <c r="L330" s="770"/>
      <c r="M330" s="770"/>
      <c r="N330" s="770"/>
      <c r="O330" s="770"/>
      <c r="P330" s="770"/>
      <c r="Q330" s="770"/>
      <c r="R330" s="770"/>
      <c r="S330" s="899" t="s">
        <v>443</v>
      </c>
      <c r="T330" s="770"/>
      <c r="U330" s="772" t="s">
        <v>676</v>
      </c>
      <c r="V330" s="914" t="s">
        <v>379</v>
      </c>
      <c r="W330" s="914" t="s">
        <v>379</v>
      </c>
    </row>
    <row r="331" spans="2:23" ht="15" x14ac:dyDescent="0.25">
      <c r="B331" s="891">
        <v>55</v>
      </c>
      <c r="C331" s="891"/>
      <c r="D331" s="892" t="s">
        <v>366</v>
      </c>
      <c r="E331" s="892" t="s">
        <v>366</v>
      </c>
      <c r="F331" s="902"/>
      <c r="G331" s="772" t="s">
        <v>674</v>
      </c>
      <c r="H331" s="773">
        <v>270</v>
      </c>
      <c r="I331" s="772" t="s">
        <v>633</v>
      </c>
      <c r="J331" s="787"/>
      <c r="K331" s="898"/>
      <c r="L331" s="770"/>
      <c r="M331" s="770"/>
      <c r="N331" s="770"/>
      <c r="O331" s="770"/>
      <c r="P331" s="770"/>
      <c r="Q331" s="770"/>
      <c r="R331" s="770"/>
      <c r="S331" s="899" t="s">
        <v>443</v>
      </c>
      <c r="T331" s="770"/>
      <c r="U331" s="772" t="s">
        <v>676</v>
      </c>
      <c r="V331" s="914" t="s">
        <v>379</v>
      </c>
      <c r="W331" s="914" t="s">
        <v>379</v>
      </c>
    </row>
    <row r="332" spans="2:23" ht="15" x14ac:dyDescent="0.25">
      <c r="B332" s="891">
        <v>56</v>
      </c>
      <c r="C332" s="891"/>
      <c r="D332" s="892" t="s">
        <v>366</v>
      </c>
      <c r="E332" s="892" t="s">
        <v>366</v>
      </c>
      <c r="F332" s="902"/>
      <c r="G332" s="772" t="s">
        <v>674</v>
      </c>
      <c r="H332" s="773">
        <v>394424.26</v>
      </c>
      <c r="I332" s="772" t="s">
        <v>634</v>
      </c>
      <c r="J332" s="787"/>
      <c r="K332" s="898"/>
      <c r="L332" s="770"/>
      <c r="M332" s="770"/>
      <c r="N332" s="770"/>
      <c r="O332" s="770"/>
      <c r="P332" s="770"/>
      <c r="Q332" s="770"/>
      <c r="R332" s="770"/>
      <c r="S332" s="899" t="s">
        <v>443</v>
      </c>
      <c r="T332" s="770"/>
      <c r="U332" s="772" t="s">
        <v>676</v>
      </c>
      <c r="V332" s="914" t="s">
        <v>379</v>
      </c>
      <c r="W332" s="914" t="s">
        <v>379</v>
      </c>
    </row>
    <row r="333" spans="2:23" ht="15" x14ac:dyDescent="0.25">
      <c r="B333" s="891">
        <v>57</v>
      </c>
      <c r="C333" s="891"/>
      <c r="D333" s="892" t="s">
        <v>366</v>
      </c>
      <c r="E333" s="892" t="s">
        <v>366</v>
      </c>
      <c r="F333" s="902"/>
      <c r="G333" s="781" t="s">
        <v>674</v>
      </c>
      <c r="H333" s="773">
        <v>2850</v>
      </c>
      <c r="I333" s="772" t="s">
        <v>635</v>
      </c>
      <c r="J333" s="787"/>
      <c r="K333" s="898"/>
      <c r="L333" s="770"/>
      <c r="M333" s="770"/>
      <c r="N333" s="770"/>
      <c r="O333" s="770"/>
      <c r="P333" s="770"/>
      <c r="Q333" s="770"/>
      <c r="R333" s="770"/>
      <c r="S333" s="899" t="s">
        <v>443</v>
      </c>
      <c r="T333" s="770"/>
      <c r="U333" s="772" t="s">
        <v>676</v>
      </c>
      <c r="V333" s="914" t="s">
        <v>379</v>
      </c>
      <c r="W333" s="914" t="s">
        <v>379</v>
      </c>
    </row>
    <row r="334" spans="2:23" ht="15" x14ac:dyDescent="0.25">
      <c r="B334" s="891">
        <v>58</v>
      </c>
      <c r="C334" s="891"/>
      <c r="D334" s="892" t="s">
        <v>366</v>
      </c>
      <c r="E334" s="892" t="s">
        <v>366</v>
      </c>
      <c r="F334" s="902" t="s">
        <v>688</v>
      </c>
      <c r="G334" s="784">
        <v>82924</v>
      </c>
      <c r="H334" s="773">
        <v>18698.099999999999</v>
      </c>
      <c r="I334" s="772" t="s">
        <v>625</v>
      </c>
      <c r="J334" s="787"/>
      <c r="K334" s="898"/>
      <c r="L334" s="770"/>
      <c r="M334" s="770"/>
      <c r="N334" s="770"/>
      <c r="O334" s="770"/>
      <c r="P334" s="770"/>
      <c r="Q334" s="770"/>
      <c r="R334" s="770"/>
      <c r="S334" s="899" t="s">
        <v>443</v>
      </c>
      <c r="T334" s="770"/>
      <c r="U334" s="772" t="s">
        <v>676</v>
      </c>
      <c r="V334" s="914" t="s">
        <v>379</v>
      </c>
      <c r="W334" s="914" t="s">
        <v>379</v>
      </c>
    </row>
    <row r="335" spans="2:23" ht="15" x14ac:dyDescent="0.25">
      <c r="B335" s="891">
        <v>59</v>
      </c>
      <c r="C335" s="891"/>
      <c r="D335" s="892" t="s">
        <v>366</v>
      </c>
      <c r="E335" s="892" t="s">
        <v>366</v>
      </c>
      <c r="F335" s="902"/>
      <c r="G335" s="772" t="s">
        <v>674</v>
      </c>
      <c r="H335" s="773">
        <v>251214</v>
      </c>
      <c r="I335" s="772" t="s">
        <v>636</v>
      </c>
      <c r="J335" s="787"/>
      <c r="K335" s="898"/>
      <c r="L335" s="770"/>
      <c r="M335" s="770"/>
      <c r="N335" s="770"/>
      <c r="O335" s="770"/>
      <c r="P335" s="770"/>
      <c r="Q335" s="770"/>
      <c r="R335" s="770"/>
      <c r="S335" s="899" t="s">
        <v>443</v>
      </c>
      <c r="T335" s="770"/>
      <c r="U335" s="772" t="s">
        <v>676</v>
      </c>
      <c r="V335" s="914" t="s">
        <v>379</v>
      </c>
      <c r="W335" s="914" t="s">
        <v>379</v>
      </c>
    </row>
    <row r="336" spans="2:23" ht="15" x14ac:dyDescent="0.25">
      <c r="B336" s="743">
        <v>60</v>
      </c>
      <c r="C336" s="743"/>
      <c r="D336" s="744" t="s">
        <v>366</v>
      </c>
      <c r="E336" s="744" t="s">
        <v>366</v>
      </c>
      <c r="F336" s="747"/>
      <c r="G336" s="675" t="s">
        <v>674</v>
      </c>
      <c r="H336" s="690">
        <v>237307.93</v>
      </c>
      <c r="I336" s="341" t="s">
        <v>637</v>
      </c>
      <c r="J336" s="593"/>
      <c r="K336" s="596"/>
      <c r="L336" s="594"/>
      <c r="M336" s="594"/>
      <c r="N336" s="594"/>
      <c r="O336" s="594"/>
      <c r="P336" s="594"/>
      <c r="Q336" s="594"/>
      <c r="R336" s="594"/>
      <c r="S336" s="746" t="s">
        <v>443</v>
      </c>
      <c r="T336" s="594"/>
      <c r="U336" s="341" t="s">
        <v>676</v>
      </c>
      <c r="V336" s="823" t="s">
        <v>379</v>
      </c>
      <c r="W336" s="823" t="s">
        <v>379</v>
      </c>
    </row>
    <row r="337" spans="2:23" ht="15" x14ac:dyDescent="0.25">
      <c r="B337" s="743">
        <v>61</v>
      </c>
      <c r="C337" s="743"/>
      <c r="D337" s="744" t="s">
        <v>366</v>
      </c>
      <c r="E337" s="744" t="s">
        <v>366</v>
      </c>
      <c r="F337" s="747" t="s">
        <v>687</v>
      </c>
      <c r="G337" s="675">
        <v>82456</v>
      </c>
      <c r="H337" s="690">
        <v>14257.82</v>
      </c>
      <c r="I337" s="341" t="s">
        <v>626</v>
      </c>
      <c r="J337" s="593"/>
      <c r="K337" s="596"/>
      <c r="L337" s="594"/>
      <c r="M337" s="594"/>
      <c r="N337" s="594"/>
      <c r="O337" s="594"/>
      <c r="P337" s="594"/>
      <c r="Q337" s="594"/>
      <c r="R337" s="594"/>
      <c r="S337" s="746" t="s">
        <v>443</v>
      </c>
      <c r="T337" s="594"/>
      <c r="U337" s="341" t="s">
        <v>676</v>
      </c>
      <c r="V337" s="823" t="s">
        <v>379</v>
      </c>
      <c r="W337" s="823" t="s">
        <v>379</v>
      </c>
    </row>
    <row r="338" spans="2:23" ht="15" x14ac:dyDescent="0.25">
      <c r="B338" s="743">
        <v>62</v>
      </c>
      <c r="C338" s="743"/>
      <c r="D338" s="744" t="s">
        <v>366</v>
      </c>
      <c r="E338" s="744" t="s">
        <v>366</v>
      </c>
      <c r="F338" s="747" t="s">
        <v>689</v>
      </c>
      <c r="G338" s="675">
        <v>87901</v>
      </c>
      <c r="H338" s="690">
        <v>96000</v>
      </c>
      <c r="I338" s="341" t="s">
        <v>629</v>
      </c>
      <c r="J338" s="593"/>
      <c r="K338" s="596"/>
      <c r="L338" s="594"/>
      <c r="M338" s="594"/>
      <c r="N338" s="594"/>
      <c r="O338" s="594"/>
      <c r="P338" s="594"/>
      <c r="Q338" s="594"/>
      <c r="R338" s="594"/>
      <c r="S338" s="746" t="s">
        <v>443</v>
      </c>
      <c r="T338" s="594"/>
      <c r="U338" s="341" t="s">
        <v>676</v>
      </c>
      <c r="V338" s="823" t="s">
        <v>379</v>
      </c>
      <c r="W338" s="823" t="s">
        <v>379</v>
      </c>
    </row>
    <row r="339" spans="2:23" ht="15" x14ac:dyDescent="0.25">
      <c r="B339" s="743">
        <v>63</v>
      </c>
      <c r="C339" s="743"/>
      <c r="D339" s="744" t="s">
        <v>366</v>
      </c>
      <c r="E339" s="744" t="s">
        <v>366</v>
      </c>
      <c r="F339" s="747"/>
      <c r="G339" s="675" t="s">
        <v>674</v>
      </c>
      <c r="H339" s="690">
        <v>7475</v>
      </c>
      <c r="I339" s="341" t="s">
        <v>638</v>
      </c>
      <c r="J339" s="593"/>
      <c r="K339" s="596"/>
      <c r="L339" s="594"/>
      <c r="M339" s="594"/>
      <c r="N339" s="594"/>
      <c r="O339" s="594"/>
      <c r="P339" s="594"/>
      <c r="Q339" s="594"/>
      <c r="R339" s="594"/>
      <c r="S339" s="746" t="s">
        <v>443</v>
      </c>
      <c r="T339" s="594"/>
      <c r="U339" s="341" t="s">
        <v>676</v>
      </c>
      <c r="V339" s="823" t="s">
        <v>379</v>
      </c>
      <c r="W339" s="823" t="s">
        <v>379</v>
      </c>
    </row>
    <row r="340" spans="2:23" ht="15" x14ac:dyDescent="0.25">
      <c r="B340" s="891">
        <v>64</v>
      </c>
      <c r="C340" s="891"/>
      <c r="D340" s="892" t="s">
        <v>366</v>
      </c>
      <c r="E340" s="892" t="s">
        <v>366</v>
      </c>
      <c r="F340" s="902" t="s">
        <v>690</v>
      </c>
      <c r="G340" s="772">
        <v>88912</v>
      </c>
      <c r="H340" s="773">
        <v>96000</v>
      </c>
      <c r="I340" s="772" t="s">
        <v>629</v>
      </c>
      <c r="J340" s="787"/>
      <c r="K340" s="898"/>
      <c r="L340" s="770"/>
      <c r="M340" s="770"/>
      <c r="N340" s="770"/>
      <c r="O340" s="770"/>
      <c r="P340" s="770"/>
      <c r="Q340" s="770"/>
      <c r="R340" s="770"/>
      <c r="S340" s="899" t="s">
        <v>443</v>
      </c>
      <c r="T340" s="770"/>
      <c r="U340" s="772" t="s">
        <v>676</v>
      </c>
      <c r="V340" s="914" t="s">
        <v>379</v>
      </c>
      <c r="W340" s="914" t="s">
        <v>379</v>
      </c>
    </row>
    <row r="341" spans="2:23" ht="15" x14ac:dyDescent="0.25">
      <c r="B341" s="743">
        <v>65</v>
      </c>
      <c r="C341" s="743"/>
      <c r="D341" s="744" t="s">
        <v>366</v>
      </c>
      <c r="E341" s="744" t="s">
        <v>366</v>
      </c>
      <c r="F341" s="747" t="s">
        <v>691</v>
      </c>
      <c r="G341" s="675">
        <v>82224</v>
      </c>
      <c r="H341" s="690">
        <v>3343.62</v>
      </c>
      <c r="I341" s="675" t="s">
        <v>606</v>
      </c>
      <c r="J341" s="593"/>
      <c r="K341" s="596"/>
      <c r="L341" s="594"/>
      <c r="M341" s="594"/>
      <c r="N341" s="594"/>
      <c r="O341" s="594"/>
      <c r="P341" s="594"/>
      <c r="Q341" s="594"/>
      <c r="R341" s="594"/>
      <c r="S341" s="746" t="s">
        <v>443</v>
      </c>
      <c r="T341" s="594"/>
      <c r="U341" s="341" t="s">
        <v>676</v>
      </c>
      <c r="V341" s="823" t="s">
        <v>379</v>
      </c>
      <c r="W341" s="823" t="s">
        <v>379</v>
      </c>
    </row>
    <row r="342" spans="2:23" ht="15" x14ac:dyDescent="0.25">
      <c r="B342" s="743">
        <v>66</v>
      </c>
      <c r="C342" s="743"/>
      <c r="D342" s="744" t="s">
        <v>366</v>
      </c>
      <c r="E342" s="744" t="s">
        <v>366</v>
      </c>
      <c r="F342" s="747"/>
      <c r="G342" s="675" t="s">
        <v>674</v>
      </c>
      <c r="H342" s="690">
        <v>352000</v>
      </c>
      <c r="I342" s="675" t="s">
        <v>639</v>
      </c>
      <c r="J342" s="593"/>
      <c r="K342" s="596"/>
      <c r="L342" s="594"/>
      <c r="M342" s="594"/>
      <c r="N342" s="594"/>
      <c r="O342" s="594"/>
      <c r="P342" s="594"/>
      <c r="Q342" s="594"/>
      <c r="R342" s="594"/>
      <c r="S342" s="746" t="s">
        <v>443</v>
      </c>
      <c r="T342" s="594"/>
      <c r="U342" s="341" t="s">
        <v>676</v>
      </c>
      <c r="V342" s="823" t="s">
        <v>379</v>
      </c>
      <c r="W342" s="823" t="s">
        <v>379</v>
      </c>
    </row>
    <row r="343" spans="2:23" ht="15" x14ac:dyDescent="0.25">
      <c r="B343" s="743">
        <v>67</v>
      </c>
      <c r="C343" s="743"/>
      <c r="D343" s="744" t="s">
        <v>366</v>
      </c>
      <c r="E343" s="744" t="s">
        <v>366</v>
      </c>
      <c r="F343" s="747"/>
      <c r="G343" s="675" t="s">
        <v>674</v>
      </c>
      <c r="H343" s="690">
        <v>352000</v>
      </c>
      <c r="I343" s="675" t="s">
        <v>640</v>
      </c>
      <c r="J343" s="593"/>
      <c r="K343" s="596"/>
      <c r="L343" s="594"/>
      <c r="M343" s="594"/>
      <c r="N343" s="594"/>
      <c r="O343" s="594"/>
      <c r="P343" s="594"/>
      <c r="Q343" s="594"/>
      <c r="R343" s="594"/>
      <c r="S343" s="746" t="s">
        <v>443</v>
      </c>
      <c r="T343" s="594"/>
      <c r="U343" s="341" t="s">
        <v>676</v>
      </c>
      <c r="V343" s="823" t="s">
        <v>379</v>
      </c>
      <c r="W343" s="823" t="s">
        <v>379</v>
      </c>
    </row>
    <row r="344" spans="2:23" ht="15" x14ac:dyDescent="0.25">
      <c r="B344" s="743">
        <v>68</v>
      </c>
      <c r="C344" s="743"/>
      <c r="D344" s="744" t="s">
        <v>366</v>
      </c>
      <c r="E344" s="744" t="s">
        <v>366</v>
      </c>
      <c r="F344" s="747"/>
      <c r="G344" s="675" t="s">
        <v>674</v>
      </c>
      <c r="H344" s="690">
        <v>352000</v>
      </c>
      <c r="I344" s="675" t="s">
        <v>641</v>
      </c>
      <c r="J344" s="593"/>
      <c r="K344" s="596"/>
      <c r="L344" s="594"/>
      <c r="M344" s="594"/>
      <c r="N344" s="594"/>
      <c r="O344" s="594"/>
      <c r="P344" s="594"/>
      <c r="Q344" s="594"/>
      <c r="R344" s="594"/>
      <c r="S344" s="746" t="s">
        <v>443</v>
      </c>
      <c r="T344" s="594"/>
      <c r="U344" s="341" t="s">
        <v>676</v>
      </c>
      <c r="V344" s="823" t="s">
        <v>379</v>
      </c>
      <c r="W344" s="823" t="s">
        <v>379</v>
      </c>
    </row>
    <row r="345" spans="2:23" ht="15" x14ac:dyDescent="0.25">
      <c r="B345" s="743">
        <v>69</v>
      </c>
      <c r="C345" s="743"/>
      <c r="D345" s="744" t="s">
        <v>366</v>
      </c>
      <c r="E345" s="744" t="s">
        <v>366</v>
      </c>
      <c r="F345" s="747"/>
      <c r="G345" s="675" t="s">
        <v>674</v>
      </c>
      <c r="H345" s="690">
        <v>352000</v>
      </c>
      <c r="I345" s="675" t="s">
        <v>642</v>
      </c>
      <c r="J345" s="593"/>
      <c r="K345" s="596"/>
      <c r="L345" s="594"/>
      <c r="M345" s="594"/>
      <c r="N345" s="594"/>
      <c r="O345" s="594"/>
      <c r="P345" s="594"/>
      <c r="Q345" s="594"/>
      <c r="R345" s="594"/>
      <c r="S345" s="746" t="s">
        <v>443</v>
      </c>
      <c r="T345" s="594"/>
      <c r="U345" s="341" t="s">
        <v>676</v>
      </c>
      <c r="V345" s="823" t="s">
        <v>379</v>
      </c>
      <c r="W345" s="823" t="s">
        <v>379</v>
      </c>
    </row>
    <row r="346" spans="2:23" ht="15" x14ac:dyDescent="0.25">
      <c r="B346" s="891">
        <v>70</v>
      </c>
      <c r="C346" s="891"/>
      <c r="D346" s="892" t="s">
        <v>366</v>
      </c>
      <c r="E346" s="892" t="s">
        <v>366</v>
      </c>
      <c r="F346" s="902"/>
      <c r="G346" s="772" t="s">
        <v>674</v>
      </c>
      <c r="H346" s="773">
        <v>48000</v>
      </c>
      <c r="I346" s="772" t="s">
        <v>643</v>
      </c>
      <c r="J346" s="787"/>
      <c r="K346" s="898"/>
      <c r="L346" s="770"/>
      <c r="M346" s="770"/>
      <c r="N346" s="770"/>
      <c r="O346" s="770"/>
      <c r="P346" s="770"/>
      <c r="Q346" s="770"/>
      <c r="R346" s="770"/>
      <c r="S346" s="899" t="s">
        <v>443</v>
      </c>
      <c r="T346" s="770"/>
      <c r="U346" s="772" t="s">
        <v>676</v>
      </c>
      <c r="V346" s="914" t="s">
        <v>379</v>
      </c>
      <c r="W346" s="914" t="s">
        <v>379</v>
      </c>
    </row>
    <row r="347" spans="2:23" ht="15" x14ac:dyDescent="0.25">
      <c r="B347" s="891">
        <v>71</v>
      </c>
      <c r="C347" s="891"/>
      <c r="D347" s="892" t="s">
        <v>366</v>
      </c>
      <c r="E347" s="892" t="s">
        <v>366</v>
      </c>
      <c r="F347" s="902"/>
      <c r="G347" s="772" t="s">
        <v>674</v>
      </c>
      <c r="H347" s="773">
        <v>57000</v>
      </c>
      <c r="I347" s="772" t="s">
        <v>644</v>
      </c>
      <c r="J347" s="787"/>
      <c r="K347" s="898"/>
      <c r="L347" s="770"/>
      <c r="M347" s="770"/>
      <c r="N347" s="770"/>
      <c r="O347" s="770"/>
      <c r="P347" s="770"/>
      <c r="Q347" s="770"/>
      <c r="R347" s="770"/>
      <c r="S347" s="899" t="s">
        <v>443</v>
      </c>
      <c r="T347" s="770"/>
      <c r="U347" s="772" t="s">
        <v>676</v>
      </c>
      <c r="V347" s="914" t="s">
        <v>379</v>
      </c>
      <c r="W347" s="914" t="s">
        <v>379</v>
      </c>
    </row>
    <row r="348" spans="2:23" ht="15" x14ac:dyDescent="0.25">
      <c r="B348" s="891">
        <v>72</v>
      </c>
      <c r="C348" s="891"/>
      <c r="D348" s="892" t="s">
        <v>366</v>
      </c>
      <c r="E348" s="892" t="s">
        <v>366</v>
      </c>
      <c r="F348" s="902"/>
      <c r="G348" s="772" t="s">
        <v>674</v>
      </c>
      <c r="H348" s="773">
        <v>3539.7</v>
      </c>
      <c r="I348" s="772" t="s">
        <v>645</v>
      </c>
      <c r="J348" s="787"/>
      <c r="K348" s="898"/>
      <c r="L348" s="770"/>
      <c r="M348" s="770"/>
      <c r="N348" s="770"/>
      <c r="O348" s="770"/>
      <c r="P348" s="770"/>
      <c r="Q348" s="770"/>
      <c r="R348" s="770"/>
      <c r="S348" s="899" t="s">
        <v>443</v>
      </c>
      <c r="T348" s="770"/>
      <c r="U348" s="772" t="s">
        <v>676</v>
      </c>
      <c r="V348" s="914" t="s">
        <v>379</v>
      </c>
      <c r="W348" s="914" t="s">
        <v>379</v>
      </c>
    </row>
    <row r="349" spans="2:23" ht="15" x14ac:dyDescent="0.25">
      <c r="B349" s="891">
        <v>73</v>
      </c>
      <c r="C349" s="891"/>
      <c r="D349" s="892" t="s">
        <v>366</v>
      </c>
      <c r="E349" s="892" t="s">
        <v>366</v>
      </c>
      <c r="F349" s="902"/>
      <c r="G349" s="772" t="s">
        <v>674</v>
      </c>
      <c r="H349" s="773">
        <v>20749.14</v>
      </c>
      <c r="I349" s="772" t="s">
        <v>645</v>
      </c>
      <c r="J349" s="787"/>
      <c r="K349" s="898"/>
      <c r="L349" s="770"/>
      <c r="M349" s="770"/>
      <c r="N349" s="770"/>
      <c r="O349" s="770"/>
      <c r="P349" s="770"/>
      <c r="Q349" s="770"/>
      <c r="R349" s="770"/>
      <c r="S349" s="899" t="s">
        <v>443</v>
      </c>
      <c r="T349" s="770"/>
      <c r="U349" s="772" t="s">
        <v>676</v>
      </c>
      <c r="V349" s="914" t="s">
        <v>379</v>
      </c>
      <c r="W349" s="914" t="s">
        <v>379</v>
      </c>
    </row>
    <row r="350" spans="2:23" ht="15" x14ac:dyDescent="0.25">
      <c r="B350" s="891">
        <v>74</v>
      </c>
      <c r="C350" s="891"/>
      <c r="D350" s="892" t="s">
        <v>366</v>
      </c>
      <c r="E350" s="892" t="s">
        <v>366</v>
      </c>
      <c r="F350" s="902"/>
      <c r="G350" s="772" t="s">
        <v>674</v>
      </c>
      <c r="H350" s="773">
        <v>3598.2</v>
      </c>
      <c r="I350" s="772" t="s">
        <v>646</v>
      </c>
      <c r="J350" s="787"/>
      <c r="K350" s="898"/>
      <c r="L350" s="770"/>
      <c r="M350" s="770"/>
      <c r="N350" s="770"/>
      <c r="O350" s="770"/>
      <c r="P350" s="770"/>
      <c r="Q350" s="770"/>
      <c r="R350" s="770"/>
      <c r="S350" s="899" t="s">
        <v>443</v>
      </c>
      <c r="T350" s="770"/>
      <c r="U350" s="772" t="s">
        <v>676</v>
      </c>
      <c r="V350" s="914" t="s">
        <v>379</v>
      </c>
      <c r="W350" s="914" t="s">
        <v>379</v>
      </c>
    </row>
    <row r="351" spans="2:23" ht="15" x14ac:dyDescent="0.25">
      <c r="B351" s="891">
        <v>75</v>
      </c>
      <c r="C351" s="891"/>
      <c r="D351" s="892" t="s">
        <v>366</v>
      </c>
      <c r="E351" s="892" t="s">
        <v>366</v>
      </c>
      <c r="F351" s="902" t="s">
        <v>693</v>
      </c>
      <c r="G351" s="772">
        <v>77193</v>
      </c>
      <c r="H351" s="773">
        <v>110553.4</v>
      </c>
      <c r="I351" s="772" t="s">
        <v>647</v>
      </c>
      <c r="J351" s="787"/>
      <c r="K351" s="898"/>
      <c r="L351" s="770"/>
      <c r="M351" s="770"/>
      <c r="N351" s="770"/>
      <c r="O351" s="770"/>
      <c r="P351" s="770"/>
      <c r="Q351" s="770"/>
      <c r="R351" s="770"/>
      <c r="S351" s="899" t="s">
        <v>443</v>
      </c>
      <c r="T351" s="770"/>
      <c r="U351" s="772" t="s">
        <v>676</v>
      </c>
      <c r="V351" s="914" t="s">
        <v>379</v>
      </c>
      <c r="W351" s="914" t="s">
        <v>379</v>
      </c>
    </row>
    <row r="352" spans="2:23" ht="15" x14ac:dyDescent="0.25">
      <c r="B352" s="891">
        <v>76</v>
      </c>
      <c r="C352" s="891"/>
      <c r="D352" s="892" t="s">
        <v>366</v>
      </c>
      <c r="E352" s="892" t="s">
        <v>366</v>
      </c>
      <c r="F352" s="902" t="s">
        <v>379</v>
      </c>
      <c r="G352" s="772" t="s">
        <v>674</v>
      </c>
      <c r="H352" s="773">
        <v>9150</v>
      </c>
      <c r="I352" s="772" t="s">
        <v>648</v>
      </c>
      <c r="J352" s="787"/>
      <c r="K352" s="898"/>
      <c r="L352" s="770"/>
      <c r="M352" s="770"/>
      <c r="N352" s="770"/>
      <c r="O352" s="770"/>
      <c r="P352" s="770"/>
      <c r="Q352" s="770"/>
      <c r="R352" s="770"/>
      <c r="S352" s="899" t="s">
        <v>443</v>
      </c>
      <c r="T352" s="770"/>
      <c r="U352" s="772" t="s">
        <v>676</v>
      </c>
      <c r="V352" s="914" t="s">
        <v>379</v>
      </c>
      <c r="W352" s="914" t="s">
        <v>379</v>
      </c>
    </row>
    <row r="353" spans="2:23" ht="15" x14ac:dyDescent="0.25">
      <c r="B353" s="891">
        <v>77</v>
      </c>
      <c r="C353" s="891"/>
      <c r="D353" s="892" t="s">
        <v>366</v>
      </c>
      <c r="E353" s="892" t="s">
        <v>366</v>
      </c>
      <c r="F353" s="902"/>
      <c r="G353" s="772" t="s">
        <v>674</v>
      </c>
      <c r="H353" s="773">
        <v>29530</v>
      </c>
      <c r="I353" s="772" t="s">
        <v>649</v>
      </c>
      <c r="J353" s="787"/>
      <c r="K353" s="898"/>
      <c r="L353" s="770"/>
      <c r="M353" s="770"/>
      <c r="N353" s="770"/>
      <c r="O353" s="770"/>
      <c r="P353" s="770"/>
      <c r="Q353" s="770"/>
      <c r="R353" s="770"/>
      <c r="S353" s="899" t="s">
        <v>443</v>
      </c>
      <c r="T353" s="770"/>
      <c r="U353" s="772" t="s">
        <v>676</v>
      </c>
      <c r="V353" s="914" t="s">
        <v>379</v>
      </c>
      <c r="W353" s="914" t="s">
        <v>379</v>
      </c>
    </row>
    <row r="354" spans="2:23" ht="15" x14ac:dyDescent="0.25">
      <c r="B354" s="891">
        <v>78</v>
      </c>
      <c r="C354" s="891"/>
      <c r="D354" s="892" t="s">
        <v>366</v>
      </c>
      <c r="E354" s="892" t="s">
        <v>366</v>
      </c>
      <c r="F354" s="902"/>
      <c r="G354" s="772" t="s">
        <v>674</v>
      </c>
      <c r="H354" s="773">
        <v>26460</v>
      </c>
      <c r="I354" s="772" t="s">
        <v>650</v>
      </c>
      <c r="J354" s="787"/>
      <c r="K354" s="898"/>
      <c r="L354" s="770"/>
      <c r="M354" s="770"/>
      <c r="N354" s="770"/>
      <c r="O354" s="770"/>
      <c r="P354" s="770"/>
      <c r="Q354" s="770"/>
      <c r="R354" s="770"/>
      <c r="S354" s="899" t="s">
        <v>443</v>
      </c>
      <c r="T354" s="770"/>
      <c r="U354" s="772" t="s">
        <v>676</v>
      </c>
      <c r="V354" s="914" t="s">
        <v>379</v>
      </c>
      <c r="W354" s="914" t="s">
        <v>379</v>
      </c>
    </row>
    <row r="355" spans="2:23" ht="15" x14ac:dyDescent="0.25">
      <c r="B355" s="891">
        <v>79</v>
      </c>
      <c r="C355" s="891"/>
      <c r="D355" s="892" t="s">
        <v>366</v>
      </c>
      <c r="E355" s="892" t="s">
        <v>366</v>
      </c>
      <c r="F355" s="902"/>
      <c r="G355" s="772" t="s">
        <v>674</v>
      </c>
      <c r="H355" s="773">
        <v>21494</v>
      </c>
      <c r="I355" s="772" t="s">
        <v>651</v>
      </c>
      <c r="J355" s="787"/>
      <c r="K355" s="898"/>
      <c r="L355" s="770"/>
      <c r="M355" s="770"/>
      <c r="N355" s="770"/>
      <c r="O355" s="770"/>
      <c r="P355" s="770"/>
      <c r="Q355" s="770"/>
      <c r="R355" s="770"/>
      <c r="S355" s="899" t="s">
        <v>443</v>
      </c>
      <c r="T355" s="770"/>
      <c r="U355" s="772" t="s">
        <v>676</v>
      </c>
      <c r="V355" s="914" t="s">
        <v>379</v>
      </c>
      <c r="W355" s="914" t="s">
        <v>379</v>
      </c>
    </row>
    <row r="356" spans="2:23" ht="15" x14ac:dyDescent="0.25">
      <c r="B356" s="891">
        <v>80</v>
      </c>
      <c r="C356" s="891"/>
      <c r="D356" s="892" t="s">
        <v>366</v>
      </c>
      <c r="E356" s="892" t="s">
        <v>366</v>
      </c>
      <c r="F356" s="902" t="s">
        <v>694</v>
      </c>
      <c r="G356" s="772">
        <v>81584</v>
      </c>
      <c r="H356" s="773">
        <v>7533.93</v>
      </c>
      <c r="I356" s="772" t="s">
        <v>652</v>
      </c>
      <c r="J356" s="787"/>
      <c r="K356" s="898"/>
      <c r="L356" s="770"/>
      <c r="M356" s="770"/>
      <c r="N356" s="770"/>
      <c r="O356" s="770"/>
      <c r="P356" s="770"/>
      <c r="Q356" s="770"/>
      <c r="R356" s="770"/>
      <c r="S356" s="899" t="s">
        <v>443</v>
      </c>
      <c r="T356" s="770"/>
      <c r="U356" s="772" t="s">
        <v>676</v>
      </c>
      <c r="V356" s="914" t="s">
        <v>379</v>
      </c>
      <c r="W356" s="914" t="s">
        <v>379</v>
      </c>
    </row>
    <row r="357" spans="2:23" ht="15" x14ac:dyDescent="0.25">
      <c r="B357" s="891">
        <v>81</v>
      </c>
      <c r="C357" s="891"/>
      <c r="D357" s="892" t="s">
        <v>366</v>
      </c>
      <c r="E357" s="892" t="s">
        <v>366</v>
      </c>
      <c r="F357" s="902" t="s">
        <v>695</v>
      </c>
      <c r="G357" s="772">
        <v>79642</v>
      </c>
      <c r="H357" s="773">
        <v>28601</v>
      </c>
      <c r="I357" s="772" t="s">
        <v>653</v>
      </c>
      <c r="J357" s="787"/>
      <c r="K357" s="898"/>
      <c r="L357" s="770"/>
      <c r="M357" s="770"/>
      <c r="N357" s="770"/>
      <c r="O357" s="770"/>
      <c r="P357" s="770"/>
      <c r="Q357" s="770"/>
      <c r="R357" s="770"/>
      <c r="S357" s="899" t="s">
        <v>443</v>
      </c>
      <c r="T357" s="770"/>
      <c r="U357" s="772" t="s">
        <v>676</v>
      </c>
      <c r="V357" s="914" t="s">
        <v>379</v>
      </c>
      <c r="W357" s="914" t="s">
        <v>379</v>
      </c>
    </row>
    <row r="358" spans="2:23" ht="15" x14ac:dyDescent="0.25">
      <c r="B358" s="891">
        <v>82</v>
      </c>
      <c r="C358" s="891"/>
      <c r="D358" s="892" t="s">
        <v>366</v>
      </c>
      <c r="E358" s="892" t="s">
        <v>366</v>
      </c>
      <c r="F358" s="902" t="s">
        <v>696</v>
      </c>
      <c r="G358" s="772">
        <v>76290</v>
      </c>
      <c r="H358" s="773">
        <v>26946.18</v>
      </c>
      <c r="I358" s="772" t="s">
        <v>105</v>
      </c>
      <c r="J358" s="787"/>
      <c r="K358" s="898"/>
      <c r="L358" s="770"/>
      <c r="M358" s="770"/>
      <c r="N358" s="770"/>
      <c r="O358" s="770"/>
      <c r="P358" s="770"/>
      <c r="Q358" s="770"/>
      <c r="R358" s="770"/>
      <c r="S358" s="899" t="s">
        <v>443</v>
      </c>
      <c r="T358" s="770"/>
      <c r="U358" s="772" t="s">
        <v>676</v>
      </c>
      <c r="V358" s="914" t="s">
        <v>379</v>
      </c>
      <c r="W358" s="914" t="s">
        <v>379</v>
      </c>
    </row>
    <row r="359" spans="2:23" ht="15" x14ac:dyDescent="0.25">
      <c r="B359" s="891">
        <v>83</v>
      </c>
      <c r="C359" s="891"/>
      <c r="D359" s="892" t="s">
        <v>366</v>
      </c>
      <c r="E359" s="892" t="s">
        <v>366</v>
      </c>
      <c r="F359" s="902" t="s">
        <v>680</v>
      </c>
      <c r="G359" s="772">
        <v>78716</v>
      </c>
      <c r="H359" s="773">
        <v>4775</v>
      </c>
      <c r="I359" s="772" t="s">
        <v>654</v>
      </c>
      <c r="J359" s="787"/>
      <c r="K359" s="898"/>
      <c r="L359" s="770"/>
      <c r="M359" s="770"/>
      <c r="N359" s="770"/>
      <c r="O359" s="770"/>
      <c r="P359" s="770"/>
      <c r="Q359" s="770"/>
      <c r="R359" s="770"/>
      <c r="S359" s="899" t="s">
        <v>443</v>
      </c>
      <c r="T359" s="770"/>
      <c r="U359" s="772" t="s">
        <v>676</v>
      </c>
      <c r="V359" s="914" t="s">
        <v>379</v>
      </c>
      <c r="W359" s="914" t="s">
        <v>379</v>
      </c>
    </row>
    <row r="360" spans="2:23" ht="15" x14ac:dyDescent="0.25">
      <c r="B360" s="891">
        <v>84</v>
      </c>
      <c r="C360" s="891"/>
      <c r="D360" s="892" t="s">
        <v>366</v>
      </c>
      <c r="E360" s="892" t="s">
        <v>366</v>
      </c>
      <c r="F360" s="902" t="s">
        <v>687</v>
      </c>
      <c r="G360" s="772">
        <v>82995</v>
      </c>
      <c r="H360" s="773">
        <v>169990</v>
      </c>
      <c r="I360" s="772" t="s">
        <v>655</v>
      </c>
      <c r="J360" s="787"/>
      <c r="K360" s="898"/>
      <c r="L360" s="770"/>
      <c r="M360" s="770"/>
      <c r="N360" s="770"/>
      <c r="O360" s="770"/>
      <c r="P360" s="770"/>
      <c r="Q360" s="770"/>
      <c r="R360" s="770"/>
      <c r="S360" s="899" t="s">
        <v>443</v>
      </c>
      <c r="T360" s="770"/>
      <c r="U360" s="772" t="s">
        <v>676</v>
      </c>
      <c r="V360" s="914" t="s">
        <v>379</v>
      </c>
      <c r="W360" s="914" t="s">
        <v>379</v>
      </c>
    </row>
    <row r="361" spans="2:23" ht="15" x14ac:dyDescent="0.25">
      <c r="B361" s="891">
        <v>85</v>
      </c>
      <c r="C361" s="891"/>
      <c r="D361" s="892" t="s">
        <v>366</v>
      </c>
      <c r="E361" s="892" t="s">
        <v>366</v>
      </c>
      <c r="F361" s="902"/>
      <c r="G361" s="772" t="s">
        <v>674</v>
      </c>
      <c r="H361" s="773">
        <v>6451.2</v>
      </c>
      <c r="I361" s="772" t="s">
        <v>656</v>
      </c>
      <c r="J361" s="787"/>
      <c r="K361" s="898"/>
      <c r="L361" s="770"/>
      <c r="M361" s="770"/>
      <c r="N361" s="770"/>
      <c r="O361" s="770"/>
      <c r="P361" s="770"/>
      <c r="Q361" s="770"/>
      <c r="R361" s="770"/>
      <c r="S361" s="899" t="s">
        <v>443</v>
      </c>
      <c r="T361" s="770"/>
      <c r="U361" s="772" t="s">
        <v>676</v>
      </c>
      <c r="V361" s="914" t="s">
        <v>379</v>
      </c>
      <c r="W361" s="914" t="s">
        <v>379</v>
      </c>
    </row>
    <row r="362" spans="2:23" ht="15" x14ac:dyDescent="0.25">
      <c r="B362" s="891">
        <v>86</v>
      </c>
      <c r="C362" s="891"/>
      <c r="D362" s="892" t="s">
        <v>366</v>
      </c>
      <c r="E362" s="892" t="s">
        <v>366</v>
      </c>
      <c r="F362" s="902" t="s">
        <v>697</v>
      </c>
      <c r="G362" s="772">
        <v>265984</v>
      </c>
      <c r="H362" s="773">
        <v>3356</v>
      </c>
      <c r="I362" s="772" t="s">
        <v>657</v>
      </c>
      <c r="J362" s="787"/>
      <c r="K362" s="898"/>
      <c r="L362" s="770"/>
      <c r="M362" s="770"/>
      <c r="N362" s="770"/>
      <c r="O362" s="770"/>
      <c r="P362" s="770"/>
      <c r="Q362" s="770"/>
      <c r="R362" s="770"/>
      <c r="S362" s="899" t="s">
        <v>443</v>
      </c>
      <c r="T362" s="770"/>
      <c r="U362" s="772" t="s">
        <v>676</v>
      </c>
      <c r="V362" s="914" t="s">
        <v>379</v>
      </c>
      <c r="W362" s="914" t="s">
        <v>379</v>
      </c>
    </row>
    <row r="363" spans="2:23" ht="15" x14ac:dyDescent="0.25">
      <c r="B363" s="891">
        <v>87</v>
      </c>
      <c r="C363" s="891"/>
      <c r="D363" s="892" t="s">
        <v>366</v>
      </c>
      <c r="E363" s="892" t="s">
        <v>366</v>
      </c>
      <c r="F363" s="902" t="s">
        <v>698</v>
      </c>
      <c r="G363" s="772">
        <v>74432</v>
      </c>
      <c r="H363" s="773">
        <v>2938.95</v>
      </c>
      <c r="I363" s="772" t="s">
        <v>658</v>
      </c>
      <c r="J363" s="787"/>
      <c r="K363" s="898"/>
      <c r="L363" s="770"/>
      <c r="M363" s="770"/>
      <c r="N363" s="770"/>
      <c r="O363" s="770"/>
      <c r="P363" s="770"/>
      <c r="Q363" s="770"/>
      <c r="R363" s="770"/>
      <c r="S363" s="899" t="s">
        <v>443</v>
      </c>
      <c r="T363" s="770"/>
      <c r="U363" s="772" t="s">
        <v>676</v>
      </c>
      <c r="V363" s="914" t="s">
        <v>379</v>
      </c>
      <c r="W363" s="914" t="s">
        <v>379</v>
      </c>
    </row>
    <row r="364" spans="2:23" ht="15" x14ac:dyDescent="0.25">
      <c r="B364" s="891">
        <v>88</v>
      </c>
      <c r="C364" s="891"/>
      <c r="D364" s="892" t="s">
        <v>366</v>
      </c>
      <c r="E364" s="892" t="s">
        <v>366</v>
      </c>
      <c r="F364" s="902" t="s">
        <v>688</v>
      </c>
      <c r="G364" s="772">
        <v>267357</v>
      </c>
      <c r="H364" s="773">
        <v>138779.9</v>
      </c>
      <c r="I364" s="772" t="s">
        <v>659</v>
      </c>
      <c r="J364" s="787"/>
      <c r="K364" s="898"/>
      <c r="L364" s="770"/>
      <c r="M364" s="770"/>
      <c r="N364" s="770"/>
      <c r="O364" s="770"/>
      <c r="P364" s="770"/>
      <c r="Q364" s="770"/>
      <c r="R364" s="770"/>
      <c r="S364" s="899" t="s">
        <v>443</v>
      </c>
      <c r="T364" s="770"/>
      <c r="U364" s="772" t="s">
        <v>676</v>
      </c>
      <c r="V364" s="914" t="s">
        <v>379</v>
      </c>
      <c r="W364" s="914" t="s">
        <v>379</v>
      </c>
    </row>
    <row r="365" spans="2:23" ht="15" x14ac:dyDescent="0.25">
      <c r="B365" s="891">
        <v>89</v>
      </c>
      <c r="C365" s="891"/>
      <c r="D365" s="892" t="s">
        <v>366</v>
      </c>
      <c r="E365" s="892" t="s">
        <v>366</v>
      </c>
      <c r="F365" s="902"/>
      <c r="G365" s="772" t="s">
        <v>674</v>
      </c>
      <c r="H365" s="773">
        <v>129276</v>
      </c>
      <c r="I365" s="772" t="s">
        <v>660</v>
      </c>
      <c r="J365" s="787"/>
      <c r="K365" s="898"/>
      <c r="L365" s="770"/>
      <c r="M365" s="770"/>
      <c r="N365" s="770"/>
      <c r="O365" s="770"/>
      <c r="P365" s="770"/>
      <c r="Q365" s="770"/>
      <c r="R365" s="770"/>
      <c r="S365" s="899" t="s">
        <v>443</v>
      </c>
      <c r="T365" s="770"/>
      <c r="U365" s="772" t="s">
        <v>676</v>
      </c>
      <c r="V365" s="914" t="s">
        <v>379</v>
      </c>
      <c r="W365" s="914" t="s">
        <v>379</v>
      </c>
    </row>
    <row r="366" spans="2:23" ht="15" x14ac:dyDescent="0.25">
      <c r="B366" s="891">
        <v>90</v>
      </c>
      <c r="C366" s="891"/>
      <c r="D366" s="892" t="s">
        <v>366</v>
      </c>
      <c r="E366" s="892" t="s">
        <v>366</v>
      </c>
      <c r="F366" s="902" t="s">
        <v>699</v>
      </c>
      <c r="G366" s="772">
        <v>266371</v>
      </c>
      <c r="H366" s="773">
        <v>113772</v>
      </c>
      <c r="I366" s="772" t="s">
        <v>661</v>
      </c>
      <c r="J366" s="787"/>
      <c r="K366" s="898"/>
      <c r="L366" s="770"/>
      <c r="M366" s="770"/>
      <c r="N366" s="770"/>
      <c r="O366" s="770"/>
      <c r="P366" s="770"/>
      <c r="Q366" s="770"/>
      <c r="R366" s="770"/>
      <c r="S366" s="899" t="s">
        <v>443</v>
      </c>
      <c r="T366" s="770"/>
      <c r="U366" s="772" t="s">
        <v>676</v>
      </c>
      <c r="V366" s="914" t="s">
        <v>379</v>
      </c>
      <c r="W366" s="914" t="s">
        <v>379</v>
      </c>
    </row>
    <row r="367" spans="2:23" ht="15" x14ac:dyDescent="0.25">
      <c r="B367" s="891">
        <v>91</v>
      </c>
      <c r="C367" s="891"/>
      <c r="D367" s="892" t="s">
        <v>366</v>
      </c>
      <c r="E367" s="892" t="s">
        <v>366</v>
      </c>
      <c r="F367" s="902" t="s">
        <v>687</v>
      </c>
      <c r="G367" s="772">
        <v>82568</v>
      </c>
      <c r="H367" s="773">
        <v>113414.2</v>
      </c>
      <c r="I367" s="772" t="s">
        <v>662</v>
      </c>
      <c r="J367" s="787"/>
      <c r="K367" s="898"/>
      <c r="L367" s="770"/>
      <c r="M367" s="770"/>
      <c r="N367" s="770"/>
      <c r="O367" s="770"/>
      <c r="P367" s="770"/>
      <c r="Q367" s="770"/>
      <c r="R367" s="770"/>
      <c r="S367" s="899" t="s">
        <v>443</v>
      </c>
      <c r="T367" s="770"/>
      <c r="U367" s="772" t="s">
        <v>676</v>
      </c>
      <c r="V367" s="914" t="s">
        <v>379</v>
      </c>
      <c r="W367" s="914" t="s">
        <v>379</v>
      </c>
    </row>
    <row r="368" spans="2:23" ht="15" x14ac:dyDescent="0.25">
      <c r="B368" s="891">
        <v>92</v>
      </c>
      <c r="C368" s="891"/>
      <c r="D368" s="892" t="s">
        <v>366</v>
      </c>
      <c r="E368" s="892" t="s">
        <v>366</v>
      </c>
      <c r="F368" s="902" t="s">
        <v>687</v>
      </c>
      <c r="G368" s="772">
        <v>83572</v>
      </c>
      <c r="H368" s="773">
        <v>94440</v>
      </c>
      <c r="I368" s="772" t="s">
        <v>663</v>
      </c>
      <c r="J368" s="787"/>
      <c r="K368" s="898"/>
      <c r="L368" s="770"/>
      <c r="M368" s="770"/>
      <c r="N368" s="770"/>
      <c r="O368" s="770"/>
      <c r="P368" s="770"/>
      <c r="Q368" s="770"/>
      <c r="R368" s="770"/>
      <c r="S368" s="899" t="s">
        <v>443</v>
      </c>
      <c r="T368" s="770"/>
      <c r="U368" s="772" t="s">
        <v>676</v>
      </c>
      <c r="V368" s="914" t="s">
        <v>379</v>
      </c>
      <c r="W368" s="914" t="s">
        <v>379</v>
      </c>
    </row>
    <row r="369" spans="2:23" ht="15" x14ac:dyDescent="0.25">
      <c r="B369" s="891">
        <v>93</v>
      </c>
      <c r="C369" s="891"/>
      <c r="D369" s="892" t="s">
        <v>366</v>
      </c>
      <c r="E369" s="892" t="s">
        <v>366</v>
      </c>
      <c r="F369" s="902" t="s">
        <v>700</v>
      </c>
      <c r="G369" s="772">
        <v>80670</v>
      </c>
      <c r="H369" s="773">
        <v>92652</v>
      </c>
      <c r="I369" s="772" t="s">
        <v>664</v>
      </c>
      <c r="J369" s="787"/>
      <c r="K369" s="898"/>
      <c r="L369" s="770"/>
      <c r="M369" s="770"/>
      <c r="N369" s="770"/>
      <c r="O369" s="770"/>
      <c r="P369" s="770"/>
      <c r="Q369" s="770"/>
      <c r="R369" s="770"/>
      <c r="S369" s="899" t="s">
        <v>443</v>
      </c>
      <c r="T369" s="770"/>
      <c r="U369" s="772" t="s">
        <v>676</v>
      </c>
      <c r="V369" s="914" t="s">
        <v>379</v>
      </c>
      <c r="W369" s="914" t="s">
        <v>379</v>
      </c>
    </row>
    <row r="370" spans="2:23" ht="15" x14ac:dyDescent="0.25">
      <c r="B370" s="891">
        <v>94</v>
      </c>
      <c r="C370" s="891"/>
      <c r="D370" s="892" t="s">
        <v>366</v>
      </c>
      <c r="E370" s="892" t="s">
        <v>366</v>
      </c>
      <c r="F370" s="902"/>
      <c r="G370" s="772" t="s">
        <v>674</v>
      </c>
      <c r="H370" s="773">
        <v>73500</v>
      </c>
      <c r="I370" s="772" t="s">
        <v>650</v>
      </c>
      <c r="J370" s="787"/>
      <c r="K370" s="898"/>
      <c r="L370" s="770"/>
      <c r="M370" s="770"/>
      <c r="N370" s="770"/>
      <c r="O370" s="770"/>
      <c r="P370" s="770"/>
      <c r="Q370" s="770"/>
      <c r="R370" s="770"/>
      <c r="S370" s="899" t="s">
        <v>443</v>
      </c>
      <c r="T370" s="770"/>
      <c r="U370" s="772" t="s">
        <v>676</v>
      </c>
      <c r="V370" s="914" t="s">
        <v>379</v>
      </c>
      <c r="W370" s="914" t="s">
        <v>379</v>
      </c>
    </row>
    <row r="371" spans="2:23" ht="15" x14ac:dyDescent="0.25">
      <c r="B371" s="891">
        <v>95</v>
      </c>
      <c r="C371" s="891"/>
      <c r="D371" s="892" t="s">
        <v>366</v>
      </c>
      <c r="E371" s="892" t="s">
        <v>366</v>
      </c>
      <c r="F371" s="902" t="s">
        <v>701</v>
      </c>
      <c r="G371" s="772">
        <v>79974</v>
      </c>
      <c r="H371" s="773">
        <v>47932.9</v>
      </c>
      <c r="I371" s="772" t="s">
        <v>665</v>
      </c>
      <c r="J371" s="787"/>
      <c r="K371" s="898"/>
      <c r="L371" s="770"/>
      <c r="M371" s="770"/>
      <c r="N371" s="770"/>
      <c r="O371" s="770"/>
      <c r="P371" s="770"/>
      <c r="Q371" s="770"/>
      <c r="R371" s="770"/>
      <c r="S371" s="899" t="s">
        <v>443</v>
      </c>
      <c r="T371" s="770"/>
      <c r="U371" s="772" t="s">
        <v>676</v>
      </c>
      <c r="V371" s="914" t="s">
        <v>379</v>
      </c>
      <c r="W371" s="914" t="s">
        <v>379</v>
      </c>
    </row>
    <row r="372" spans="2:23" ht="15" x14ac:dyDescent="0.25">
      <c r="B372" s="891">
        <v>96</v>
      </c>
      <c r="C372" s="891"/>
      <c r="D372" s="892" t="s">
        <v>366</v>
      </c>
      <c r="E372" s="892" t="s">
        <v>366</v>
      </c>
      <c r="F372" s="902" t="s">
        <v>702</v>
      </c>
      <c r="G372" s="772">
        <v>265513</v>
      </c>
      <c r="H372" s="773">
        <v>42681</v>
      </c>
      <c r="I372" s="772" t="s">
        <v>666</v>
      </c>
      <c r="J372" s="787"/>
      <c r="K372" s="898"/>
      <c r="L372" s="770"/>
      <c r="M372" s="770"/>
      <c r="N372" s="770"/>
      <c r="O372" s="770"/>
      <c r="P372" s="770"/>
      <c r="Q372" s="770"/>
      <c r="R372" s="770"/>
      <c r="S372" s="899" t="s">
        <v>443</v>
      </c>
      <c r="T372" s="770"/>
      <c r="U372" s="772" t="s">
        <v>676</v>
      </c>
      <c r="V372" s="914" t="s">
        <v>379</v>
      </c>
      <c r="W372" s="914" t="s">
        <v>379</v>
      </c>
    </row>
    <row r="373" spans="2:23" ht="15" x14ac:dyDescent="0.25">
      <c r="B373" s="891">
        <v>97</v>
      </c>
      <c r="C373" s="891"/>
      <c r="D373" s="892" t="s">
        <v>366</v>
      </c>
      <c r="E373" s="892" t="s">
        <v>366</v>
      </c>
      <c r="F373" s="902" t="s">
        <v>703</v>
      </c>
      <c r="G373" s="772">
        <v>77911</v>
      </c>
      <c r="H373" s="773">
        <v>41420.480000000003</v>
      </c>
      <c r="I373" s="772" t="s">
        <v>265</v>
      </c>
      <c r="J373" s="787"/>
      <c r="K373" s="898"/>
      <c r="L373" s="770"/>
      <c r="M373" s="770"/>
      <c r="N373" s="770"/>
      <c r="O373" s="770"/>
      <c r="P373" s="770"/>
      <c r="Q373" s="770"/>
      <c r="R373" s="770"/>
      <c r="S373" s="899" t="s">
        <v>443</v>
      </c>
      <c r="T373" s="770"/>
      <c r="U373" s="772" t="s">
        <v>676</v>
      </c>
      <c r="V373" s="914" t="s">
        <v>379</v>
      </c>
      <c r="W373" s="914" t="s">
        <v>379</v>
      </c>
    </row>
    <row r="374" spans="2:23" ht="15" x14ac:dyDescent="0.25">
      <c r="B374" s="891">
        <v>98</v>
      </c>
      <c r="C374" s="891"/>
      <c r="D374" s="892" t="s">
        <v>366</v>
      </c>
      <c r="E374" s="892" t="s">
        <v>366</v>
      </c>
      <c r="F374" s="902" t="s">
        <v>704</v>
      </c>
      <c r="G374" s="772">
        <v>265211</v>
      </c>
      <c r="H374" s="773">
        <v>38905.919999999998</v>
      </c>
      <c r="I374" s="772" t="s">
        <v>667</v>
      </c>
      <c r="J374" s="787"/>
      <c r="K374" s="898"/>
      <c r="L374" s="770"/>
      <c r="M374" s="770"/>
      <c r="N374" s="770"/>
      <c r="O374" s="770"/>
      <c r="P374" s="770"/>
      <c r="Q374" s="770"/>
      <c r="R374" s="770"/>
      <c r="S374" s="899" t="s">
        <v>443</v>
      </c>
      <c r="T374" s="770"/>
      <c r="U374" s="772" t="s">
        <v>676</v>
      </c>
      <c r="V374" s="914" t="s">
        <v>379</v>
      </c>
      <c r="W374" s="914" t="s">
        <v>379</v>
      </c>
    </row>
    <row r="375" spans="2:23" ht="15" x14ac:dyDescent="0.25">
      <c r="B375" s="891">
        <v>99</v>
      </c>
      <c r="C375" s="891"/>
      <c r="D375" s="892" t="s">
        <v>366</v>
      </c>
      <c r="E375" s="892" t="s">
        <v>366</v>
      </c>
      <c r="F375" s="902" t="s">
        <v>705</v>
      </c>
      <c r="G375" s="772">
        <v>75880</v>
      </c>
      <c r="H375" s="773">
        <v>33406.559999999998</v>
      </c>
      <c r="I375" s="772" t="s">
        <v>668</v>
      </c>
      <c r="J375" s="787"/>
      <c r="K375" s="898"/>
      <c r="L375" s="770"/>
      <c r="M375" s="770"/>
      <c r="N375" s="770"/>
      <c r="O375" s="770"/>
      <c r="P375" s="770"/>
      <c r="Q375" s="770"/>
      <c r="R375" s="770"/>
      <c r="S375" s="899" t="s">
        <v>443</v>
      </c>
      <c r="T375" s="770"/>
      <c r="U375" s="772" t="s">
        <v>676</v>
      </c>
      <c r="V375" s="914" t="s">
        <v>379</v>
      </c>
      <c r="W375" s="914" t="s">
        <v>379</v>
      </c>
    </row>
    <row r="376" spans="2:23" ht="15" x14ac:dyDescent="0.25">
      <c r="B376" s="891">
        <v>100</v>
      </c>
      <c r="C376" s="891"/>
      <c r="D376" s="892" t="s">
        <v>366</v>
      </c>
      <c r="E376" s="892" t="s">
        <v>366</v>
      </c>
      <c r="F376" s="902" t="s">
        <v>706</v>
      </c>
      <c r="G376" s="772">
        <v>265846</v>
      </c>
      <c r="H376" s="773">
        <v>28300</v>
      </c>
      <c r="I376" s="772" t="s">
        <v>669</v>
      </c>
      <c r="J376" s="787"/>
      <c r="K376" s="898"/>
      <c r="L376" s="770"/>
      <c r="M376" s="770"/>
      <c r="N376" s="770"/>
      <c r="O376" s="770"/>
      <c r="P376" s="770"/>
      <c r="Q376" s="770"/>
      <c r="R376" s="770"/>
      <c r="S376" s="899" t="s">
        <v>443</v>
      </c>
      <c r="T376" s="770"/>
      <c r="U376" s="772" t="s">
        <v>676</v>
      </c>
      <c r="V376" s="914" t="s">
        <v>379</v>
      </c>
      <c r="W376" s="914" t="s">
        <v>379</v>
      </c>
    </row>
    <row r="377" spans="2:23" ht="15" x14ac:dyDescent="0.25">
      <c r="B377" s="891">
        <v>101</v>
      </c>
      <c r="C377" s="891"/>
      <c r="D377" s="892" t="s">
        <v>366</v>
      </c>
      <c r="E377" s="892" t="s">
        <v>366</v>
      </c>
      <c r="F377" s="902" t="s">
        <v>707</v>
      </c>
      <c r="G377" s="772">
        <v>76435</v>
      </c>
      <c r="H377" s="773">
        <v>26250</v>
      </c>
      <c r="I377" s="772" t="s">
        <v>670</v>
      </c>
      <c r="J377" s="787"/>
      <c r="K377" s="898"/>
      <c r="L377" s="770"/>
      <c r="M377" s="770"/>
      <c r="N377" s="770"/>
      <c r="O377" s="770"/>
      <c r="P377" s="770"/>
      <c r="Q377" s="770"/>
      <c r="R377" s="770"/>
      <c r="S377" s="899" t="s">
        <v>443</v>
      </c>
      <c r="T377" s="770"/>
      <c r="U377" s="772" t="s">
        <v>676</v>
      </c>
      <c r="V377" s="914" t="s">
        <v>379</v>
      </c>
      <c r="W377" s="914" t="s">
        <v>379</v>
      </c>
    </row>
    <row r="378" spans="2:23" ht="15" x14ac:dyDescent="0.25">
      <c r="B378" s="891">
        <v>102</v>
      </c>
      <c r="C378" s="891"/>
      <c r="D378" s="892" t="s">
        <v>366</v>
      </c>
      <c r="E378" s="892" t="s">
        <v>366</v>
      </c>
      <c r="F378" s="902"/>
      <c r="G378" s="772" t="s">
        <v>674</v>
      </c>
      <c r="H378" s="773">
        <v>3315</v>
      </c>
      <c r="I378" s="772" t="s">
        <v>671</v>
      </c>
      <c r="J378" s="787"/>
      <c r="K378" s="898"/>
      <c r="L378" s="770"/>
      <c r="M378" s="770"/>
      <c r="N378" s="770"/>
      <c r="O378" s="770"/>
      <c r="P378" s="770"/>
      <c r="Q378" s="770"/>
      <c r="R378" s="770"/>
      <c r="S378" s="899" t="s">
        <v>443</v>
      </c>
      <c r="T378" s="770"/>
      <c r="U378" s="772" t="s">
        <v>676</v>
      </c>
      <c r="V378" s="914" t="s">
        <v>379</v>
      </c>
      <c r="W378" s="914" t="s">
        <v>379</v>
      </c>
    </row>
    <row r="379" spans="2:23" ht="15" x14ac:dyDescent="0.25">
      <c r="B379" s="891">
        <v>103</v>
      </c>
      <c r="C379" s="891"/>
      <c r="D379" s="892" t="s">
        <v>366</v>
      </c>
      <c r="E379" s="892" t="s">
        <v>366</v>
      </c>
      <c r="F379" s="902"/>
      <c r="G379" s="772" t="s">
        <v>675</v>
      </c>
      <c r="H379" s="773">
        <v>1651100</v>
      </c>
      <c r="I379" s="772" t="s">
        <v>672</v>
      </c>
      <c r="J379" s="787"/>
      <c r="K379" s="898"/>
      <c r="L379" s="770"/>
      <c r="M379" s="770"/>
      <c r="N379" s="770"/>
      <c r="O379" s="770"/>
      <c r="P379" s="770"/>
      <c r="Q379" s="770"/>
      <c r="R379" s="770"/>
      <c r="S379" s="899" t="s">
        <v>443</v>
      </c>
      <c r="T379" s="770"/>
      <c r="U379" s="772" t="s">
        <v>379</v>
      </c>
      <c r="V379" s="914" t="s">
        <v>379</v>
      </c>
      <c r="W379" s="914" t="s">
        <v>379</v>
      </c>
    </row>
    <row r="380" spans="2:23" ht="15.75" thickBot="1" x14ac:dyDescent="0.3">
      <c r="B380" s="836"/>
      <c r="C380" s="836"/>
      <c r="D380" s="837"/>
      <c r="E380" s="837"/>
      <c r="F380" s="598"/>
      <c r="G380" s="337"/>
      <c r="H380" s="771">
        <f>SUM(H277:H379)</f>
        <v>10239733.770000001</v>
      </c>
      <c r="I380" s="355"/>
      <c r="J380" s="600"/>
      <c r="K380" s="599"/>
      <c r="L380" s="601"/>
      <c r="M380" s="601"/>
      <c r="N380" s="601"/>
      <c r="O380" s="601"/>
      <c r="P380" s="601"/>
      <c r="Q380" s="601"/>
      <c r="R380" s="601"/>
      <c r="S380" s="838"/>
      <c r="T380" s="601"/>
      <c r="U380" s="355"/>
      <c r="V380" s="355"/>
      <c r="W380" s="355"/>
    </row>
    <row r="381" spans="2:23" ht="15.75" thickTop="1" x14ac:dyDescent="0.25">
      <c r="B381" s="836"/>
      <c r="C381" s="836"/>
      <c r="D381" s="837"/>
      <c r="E381" s="837"/>
      <c r="F381" s="598"/>
      <c r="G381" s="337"/>
      <c r="H381" s="839"/>
      <c r="I381" s="355"/>
      <c r="J381" s="600"/>
      <c r="K381" s="599"/>
      <c r="L381" s="601"/>
      <c r="M381" s="601"/>
      <c r="N381" s="601"/>
      <c r="O381" s="601"/>
      <c r="P381" s="601"/>
      <c r="Q381" s="601"/>
      <c r="R381" s="601"/>
      <c r="S381" s="838"/>
      <c r="T381" s="601"/>
      <c r="U381" s="355"/>
      <c r="V381" s="355"/>
      <c r="W381" s="355"/>
    </row>
    <row r="382" spans="2:23" ht="20.25" x14ac:dyDescent="0.25">
      <c r="B382" s="1212">
        <v>201112</v>
      </c>
      <c r="C382" s="1212"/>
      <c r="D382" s="1212"/>
      <c r="E382" s="1212"/>
      <c r="F382" s="1212"/>
      <c r="G382" s="1212"/>
      <c r="H382" s="1212"/>
      <c r="I382" s="1212"/>
      <c r="J382" s="1212"/>
      <c r="K382" s="1212"/>
      <c r="L382" s="1212"/>
      <c r="M382" s="1212"/>
      <c r="N382" s="1212"/>
      <c r="O382" s="1212"/>
      <c r="P382" s="1212"/>
      <c r="Q382" s="1212"/>
      <c r="R382" s="1212"/>
      <c r="S382" s="1212"/>
      <c r="T382" s="1212"/>
      <c r="U382" s="1212"/>
      <c r="V382" s="355"/>
      <c r="W382" s="355"/>
    </row>
    <row r="383" spans="2:23" x14ac:dyDescent="0.2">
      <c r="B383" s="1213" t="s">
        <v>295</v>
      </c>
      <c r="C383" s="775"/>
      <c r="D383" s="1214" t="s">
        <v>412</v>
      </c>
      <c r="E383" s="1213" t="s">
        <v>473</v>
      </c>
      <c r="F383" s="1213" t="s">
        <v>414</v>
      </c>
      <c r="G383" s="1213"/>
      <c r="H383" s="1213"/>
      <c r="I383" s="1213"/>
      <c r="J383" s="1213" t="s">
        <v>415</v>
      </c>
      <c r="K383" s="1213" t="s">
        <v>416</v>
      </c>
      <c r="L383" s="1213" t="s">
        <v>417</v>
      </c>
      <c r="M383" s="1213"/>
      <c r="N383" s="1213"/>
      <c r="O383" s="1213"/>
      <c r="P383" s="1213"/>
      <c r="Q383" s="1213"/>
      <c r="R383" s="1213"/>
      <c r="S383" s="1213"/>
      <c r="T383" s="1213"/>
      <c r="U383" s="1213"/>
      <c r="V383" s="816"/>
      <c r="W383" s="816"/>
    </row>
    <row r="384" spans="2:23" x14ac:dyDescent="0.2">
      <c r="B384" s="1213"/>
      <c r="C384" s="776"/>
      <c r="D384" s="1216"/>
      <c r="E384" s="1213"/>
      <c r="F384" s="1213" t="s">
        <v>418</v>
      </c>
      <c r="G384" s="1214" t="s">
        <v>469</v>
      </c>
      <c r="H384" s="1213" t="s">
        <v>420</v>
      </c>
      <c r="I384" s="1213" t="s">
        <v>467</v>
      </c>
      <c r="J384" s="1213"/>
      <c r="K384" s="1213"/>
      <c r="L384" s="622"/>
      <c r="M384" s="622"/>
      <c r="N384" s="622"/>
      <c r="O384" s="622"/>
      <c r="P384" s="622"/>
      <c r="Q384" s="622"/>
      <c r="R384" s="622"/>
      <c r="S384" s="622"/>
      <c r="T384" s="622"/>
      <c r="U384" s="622"/>
      <c r="V384" s="817"/>
      <c r="W384" s="817"/>
    </row>
    <row r="385" spans="2:23" x14ac:dyDescent="0.2">
      <c r="B385" s="1213"/>
      <c r="C385" s="777"/>
      <c r="D385" s="1215"/>
      <c r="E385" s="1213"/>
      <c r="F385" s="1213"/>
      <c r="G385" s="1215"/>
      <c r="H385" s="1213"/>
      <c r="I385" s="1213"/>
      <c r="J385" s="1213"/>
      <c r="K385" s="1213"/>
      <c r="L385" s="622" t="s">
        <v>422</v>
      </c>
      <c r="M385" s="622" t="s">
        <v>423</v>
      </c>
      <c r="N385" s="622" t="s">
        <v>424</v>
      </c>
      <c r="O385" s="622" t="s">
        <v>425</v>
      </c>
      <c r="P385" s="622" t="s">
        <v>426</v>
      </c>
      <c r="Q385" s="622" t="s">
        <v>424</v>
      </c>
      <c r="R385" s="622" t="s">
        <v>423</v>
      </c>
      <c r="S385" s="622" t="s">
        <v>442</v>
      </c>
      <c r="T385" s="622" t="s">
        <v>427</v>
      </c>
      <c r="U385" s="622" t="s">
        <v>428</v>
      </c>
      <c r="V385" s="822" t="s">
        <v>715</v>
      </c>
      <c r="W385" s="822" t="s">
        <v>946</v>
      </c>
    </row>
    <row r="386" spans="2:23" ht="14.25" x14ac:dyDescent="0.2">
      <c r="B386" s="774">
        <v>1</v>
      </c>
      <c r="C386" s="774"/>
      <c r="D386" s="744" t="s">
        <v>366</v>
      </c>
      <c r="E386" s="744" t="s">
        <v>366</v>
      </c>
      <c r="F386" s="844">
        <v>40721</v>
      </c>
      <c r="G386" s="830">
        <v>1056472</v>
      </c>
      <c r="H386" s="842">
        <v>27000</v>
      </c>
      <c r="I386" s="830" t="s">
        <v>10</v>
      </c>
      <c r="J386" s="774"/>
      <c r="K386" s="774"/>
      <c r="L386" s="622"/>
      <c r="M386" s="622"/>
      <c r="N386" s="622"/>
      <c r="O386" s="622"/>
      <c r="P386" s="622"/>
      <c r="Q386" s="622"/>
      <c r="R386" s="622"/>
      <c r="S386" s="746" t="s">
        <v>443</v>
      </c>
      <c r="T386" s="622"/>
      <c r="U386" s="834" t="s">
        <v>9</v>
      </c>
      <c r="V386" s="822"/>
      <c r="W386" s="823" t="s">
        <v>379</v>
      </c>
    </row>
    <row r="387" spans="2:23" ht="14.25" x14ac:dyDescent="0.2">
      <c r="B387" s="774">
        <v>2</v>
      </c>
      <c r="C387" s="774"/>
      <c r="D387" s="744" t="s">
        <v>366</v>
      </c>
      <c r="E387" s="744" t="s">
        <v>366</v>
      </c>
      <c r="F387" s="844">
        <v>40725</v>
      </c>
      <c r="G387" s="830">
        <v>1056508</v>
      </c>
      <c r="H387" s="842">
        <v>14726.04</v>
      </c>
      <c r="I387" s="830" t="s">
        <v>726</v>
      </c>
      <c r="J387" s="774"/>
      <c r="K387" s="774"/>
      <c r="L387" s="622"/>
      <c r="M387" s="622"/>
      <c r="N387" s="622"/>
      <c r="O387" s="622"/>
      <c r="P387" s="622"/>
      <c r="Q387" s="622"/>
      <c r="R387" s="622"/>
      <c r="S387" s="746" t="s">
        <v>443</v>
      </c>
      <c r="T387" s="622"/>
      <c r="U387" s="834" t="s">
        <v>9</v>
      </c>
      <c r="V387" s="822"/>
      <c r="W387" s="823" t="s">
        <v>379</v>
      </c>
    </row>
    <row r="388" spans="2:23" ht="14.25" x14ac:dyDescent="0.2">
      <c r="B388" s="774">
        <v>3</v>
      </c>
      <c r="C388" s="774"/>
      <c r="D388" s="744" t="s">
        <v>366</v>
      </c>
      <c r="E388" s="744" t="s">
        <v>366</v>
      </c>
      <c r="F388" s="844">
        <v>40721</v>
      </c>
      <c r="G388" s="830">
        <v>1056537</v>
      </c>
      <c r="H388" s="842">
        <v>29877.08</v>
      </c>
      <c r="I388" s="830" t="s">
        <v>78</v>
      </c>
      <c r="J388" s="774"/>
      <c r="K388" s="774"/>
      <c r="L388" s="622"/>
      <c r="M388" s="622"/>
      <c r="N388" s="622"/>
      <c r="O388" s="622"/>
      <c r="P388" s="622"/>
      <c r="Q388" s="622"/>
      <c r="R388" s="622"/>
      <c r="S388" s="746" t="s">
        <v>443</v>
      </c>
      <c r="T388" s="622"/>
      <c r="U388" s="834" t="s">
        <v>9</v>
      </c>
      <c r="V388" s="822"/>
      <c r="W388" s="823" t="s">
        <v>379</v>
      </c>
    </row>
    <row r="389" spans="2:23" ht="14.25" x14ac:dyDescent="0.2">
      <c r="B389" s="774">
        <v>4</v>
      </c>
      <c r="C389" s="774"/>
      <c r="D389" s="744" t="s">
        <v>366</v>
      </c>
      <c r="E389" s="744" t="s">
        <v>366</v>
      </c>
      <c r="F389" s="844">
        <v>40735</v>
      </c>
      <c r="G389" s="830">
        <v>1056538</v>
      </c>
      <c r="H389" s="842">
        <v>5000</v>
      </c>
      <c r="I389" s="830" t="s">
        <v>14</v>
      </c>
      <c r="J389" s="774"/>
      <c r="K389" s="774"/>
      <c r="L389" s="622"/>
      <c r="M389" s="622"/>
      <c r="N389" s="622"/>
      <c r="O389" s="622"/>
      <c r="P389" s="622"/>
      <c r="Q389" s="622"/>
      <c r="R389" s="622"/>
      <c r="S389" s="746" t="s">
        <v>443</v>
      </c>
      <c r="T389" s="622"/>
      <c r="U389" s="834" t="s">
        <v>13</v>
      </c>
      <c r="V389" s="822"/>
      <c r="W389" s="823" t="s">
        <v>379</v>
      </c>
    </row>
    <row r="390" spans="2:23" ht="14.25" x14ac:dyDescent="0.2">
      <c r="B390" s="774">
        <v>5</v>
      </c>
      <c r="C390" s="774"/>
      <c r="D390" s="744" t="s">
        <v>366</v>
      </c>
      <c r="E390" s="744" t="s">
        <v>366</v>
      </c>
      <c r="F390" s="844">
        <v>40736</v>
      </c>
      <c r="G390" s="830">
        <v>1056568</v>
      </c>
      <c r="H390" s="842">
        <v>28000</v>
      </c>
      <c r="I390" s="830" t="s">
        <v>16</v>
      </c>
      <c r="J390" s="774"/>
      <c r="K390" s="774"/>
      <c r="L390" s="622"/>
      <c r="M390" s="622"/>
      <c r="N390" s="622"/>
      <c r="O390" s="622"/>
      <c r="P390" s="622"/>
      <c r="Q390" s="622"/>
      <c r="R390" s="622"/>
      <c r="S390" s="746" t="s">
        <v>443</v>
      </c>
      <c r="T390" s="622"/>
      <c r="U390" s="834" t="s">
        <v>13</v>
      </c>
      <c r="V390" s="822"/>
      <c r="W390" s="823" t="s">
        <v>379</v>
      </c>
    </row>
    <row r="391" spans="2:23" ht="14.25" x14ac:dyDescent="0.2">
      <c r="B391" s="774">
        <v>6</v>
      </c>
      <c r="C391" s="774"/>
      <c r="D391" s="744" t="s">
        <v>366</v>
      </c>
      <c r="E391" s="744" t="s">
        <v>366</v>
      </c>
      <c r="F391" s="844">
        <v>40738</v>
      </c>
      <c r="G391" s="830">
        <v>1056569</v>
      </c>
      <c r="H391" s="842">
        <v>5600</v>
      </c>
      <c r="I391" s="830" t="s">
        <v>17</v>
      </c>
      <c r="J391" s="774"/>
      <c r="K391" s="774"/>
      <c r="L391" s="622"/>
      <c r="M391" s="622"/>
      <c r="N391" s="622"/>
      <c r="O391" s="622"/>
      <c r="P391" s="622"/>
      <c r="Q391" s="622"/>
      <c r="R391" s="622"/>
      <c r="S391" s="746" t="s">
        <v>443</v>
      </c>
      <c r="T391" s="622"/>
      <c r="U391" s="834" t="s">
        <v>13</v>
      </c>
      <c r="V391" s="822"/>
      <c r="W391" s="823" t="s">
        <v>379</v>
      </c>
    </row>
    <row r="392" spans="2:23" ht="14.25" x14ac:dyDescent="0.2">
      <c r="B392" s="774">
        <v>7</v>
      </c>
      <c r="C392" s="774"/>
      <c r="D392" s="744" t="s">
        <v>366</v>
      </c>
      <c r="E392" s="744" t="s">
        <v>366</v>
      </c>
      <c r="F392" s="844">
        <v>40744</v>
      </c>
      <c r="G392" s="830">
        <v>1056646</v>
      </c>
      <c r="H392" s="842">
        <v>20475</v>
      </c>
      <c r="I392" s="830" t="s">
        <v>20</v>
      </c>
      <c r="J392" s="774"/>
      <c r="K392" s="774"/>
      <c r="L392" s="622"/>
      <c r="M392" s="622"/>
      <c r="N392" s="622"/>
      <c r="O392" s="622"/>
      <c r="P392" s="622"/>
      <c r="Q392" s="622"/>
      <c r="R392" s="622"/>
      <c r="S392" s="746" t="s">
        <v>443</v>
      </c>
      <c r="T392" s="622"/>
      <c r="U392" s="834" t="s">
        <v>19</v>
      </c>
      <c r="V392" s="822"/>
      <c r="W392" s="823" t="s">
        <v>379</v>
      </c>
    </row>
    <row r="393" spans="2:23" ht="14.25" x14ac:dyDescent="0.2">
      <c r="B393" s="774">
        <v>8</v>
      </c>
      <c r="C393" s="774"/>
      <c r="D393" s="744" t="s">
        <v>366</v>
      </c>
      <c r="E393" s="744" t="s">
        <v>366</v>
      </c>
      <c r="F393" s="844">
        <v>40744</v>
      </c>
      <c r="G393" s="830">
        <v>1056655</v>
      </c>
      <c r="H393" s="842">
        <v>4275</v>
      </c>
      <c r="I393" s="830" t="s">
        <v>21</v>
      </c>
      <c r="J393" s="774"/>
      <c r="K393" s="774"/>
      <c r="L393" s="622"/>
      <c r="M393" s="622"/>
      <c r="N393" s="622"/>
      <c r="O393" s="622"/>
      <c r="P393" s="622"/>
      <c r="Q393" s="622"/>
      <c r="R393" s="622"/>
      <c r="S393" s="746" t="s">
        <v>443</v>
      </c>
      <c r="T393" s="622"/>
      <c r="U393" s="834" t="s">
        <v>19</v>
      </c>
      <c r="V393" s="822"/>
      <c r="W393" s="823" t="s">
        <v>379</v>
      </c>
    </row>
    <row r="394" spans="2:23" ht="14.25" x14ac:dyDescent="0.2">
      <c r="B394" s="774">
        <v>9</v>
      </c>
      <c r="C394" s="774"/>
      <c r="D394" s="744" t="s">
        <v>366</v>
      </c>
      <c r="E394" s="744" t="s">
        <v>366</v>
      </c>
      <c r="F394" s="844">
        <v>40732</v>
      </c>
      <c r="G394" s="830">
        <v>1056660</v>
      </c>
      <c r="H394" s="842">
        <v>2520</v>
      </c>
      <c r="I394" s="830" t="s">
        <v>23</v>
      </c>
      <c r="J394" s="774"/>
      <c r="K394" s="774"/>
      <c r="L394" s="622"/>
      <c r="M394" s="622"/>
      <c r="N394" s="622"/>
      <c r="O394" s="622"/>
      <c r="P394" s="622"/>
      <c r="Q394" s="622"/>
      <c r="R394" s="622"/>
      <c r="S394" s="746" t="s">
        <v>443</v>
      </c>
      <c r="T394" s="622"/>
      <c r="U394" s="834" t="s">
        <v>24</v>
      </c>
      <c r="V394" s="822"/>
      <c r="W394" s="823" t="s">
        <v>379</v>
      </c>
    </row>
    <row r="395" spans="2:23" ht="14.25" x14ac:dyDescent="0.2">
      <c r="B395" s="774">
        <v>10</v>
      </c>
      <c r="C395" s="774"/>
      <c r="D395" s="744" t="s">
        <v>366</v>
      </c>
      <c r="E395" s="744" t="s">
        <v>366</v>
      </c>
      <c r="F395" s="844">
        <v>40739</v>
      </c>
      <c r="G395" s="830">
        <v>1056661</v>
      </c>
      <c r="H395" s="842">
        <v>2145</v>
      </c>
      <c r="I395" s="830" t="s">
        <v>25</v>
      </c>
      <c r="J395" s="774"/>
      <c r="K395" s="774"/>
      <c r="L395" s="622"/>
      <c r="M395" s="622"/>
      <c r="N395" s="622"/>
      <c r="O395" s="622"/>
      <c r="P395" s="622"/>
      <c r="Q395" s="622"/>
      <c r="R395" s="622"/>
      <c r="S395" s="746" t="s">
        <v>443</v>
      </c>
      <c r="T395" s="622"/>
      <c r="U395" s="834" t="s">
        <v>24</v>
      </c>
      <c r="V395" s="822"/>
      <c r="W395" s="823" t="s">
        <v>379</v>
      </c>
    </row>
    <row r="396" spans="2:23" ht="14.25" x14ac:dyDescent="0.2">
      <c r="B396" s="774">
        <v>11</v>
      </c>
      <c r="C396" s="774"/>
      <c r="D396" s="744" t="s">
        <v>366</v>
      </c>
      <c r="E396" s="744" t="s">
        <v>366</v>
      </c>
      <c r="F396" s="844">
        <v>40742</v>
      </c>
      <c r="G396" s="830">
        <v>1056670</v>
      </c>
      <c r="H396" s="842">
        <v>2145</v>
      </c>
      <c r="I396" s="830" t="s">
        <v>25</v>
      </c>
      <c r="J396" s="774"/>
      <c r="K396" s="774"/>
      <c r="L396" s="622"/>
      <c r="M396" s="622"/>
      <c r="N396" s="622"/>
      <c r="O396" s="622"/>
      <c r="P396" s="622"/>
      <c r="Q396" s="622"/>
      <c r="R396" s="622"/>
      <c r="S396" s="746" t="s">
        <v>443</v>
      </c>
      <c r="T396" s="622"/>
      <c r="U396" s="834" t="s">
        <v>24</v>
      </c>
      <c r="V396" s="822"/>
      <c r="W396" s="823" t="s">
        <v>379</v>
      </c>
    </row>
    <row r="397" spans="2:23" ht="14.25" x14ac:dyDescent="0.2">
      <c r="B397" s="774">
        <v>12</v>
      </c>
      <c r="C397" s="774"/>
      <c r="D397" s="744" t="s">
        <v>366</v>
      </c>
      <c r="E397" s="744" t="s">
        <v>366</v>
      </c>
      <c r="F397" s="844">
        <v>40736</v>
      </c>
      <c r="G397" s="830">
        <v>1056754</v>
      </c>
      <c r="H397" s="842">
        <v>5197.3999999999996</v>
      </c>
      <c r="I397" s="830" t="s">
        <v>310</v>
      </c>
      <c r="J397" s="774"/>
      <c r="K397" s="774"/>
      <c r="L397" s="622"/>
      <c r="M397" s="622"/>
      <c r="N397" s="622"/>
      <c r="O397" s="622"/>
      <c r="P397" s="622"/>
      <c r="Q397" s="622"/>
      <c r="R397" s="622"/>
      <c r="S397" s="746" t="s">
        <v>443</v>
      </c>
      <c r="T397" s="622"/>
      <c r="U397" s="834" t="s">
        <v>9</v>
      </c>
      <c r="V397" s="822"/>
      <c r="W397" s="823" t="s">
        <v>379</v>
      </c>
    </row>
    <row r="398" spans="2:23" ht="14.25" x14ac:dyDescent="0.2">
      <c r="B398" s="774">
        <v>13</v>
      </c>
      <c r="C398" s="774"/>
      <c r="D398" s="744" t="s">
        <v>366</v>
      </c>
      <c r="E398" s="744" t="s">
        <v>366</v>
      </c>
      <c r="F398" s="844">
        <v>40750</v>
      </c>
      <c r="G398" s="830">
        <v>1056635</v>
      </c>
      <c r="H398" s="842">
        <v>24035</v>
      </c>
      <c r="I398" s="830" t="s">
        <v>29</v>
      </c>
      <c r="J398" s="774"/>
      <c r="K398" s="774"/>
      <c r="L398" s="622"/>
      <c r="M398" s="622"/>
      <c r="N398" s="622"/>
      <c r="O398" s="622"/>
      <c r="P398" s="622"/>
      <c r="Q398" s="622"/>
      <c r="R398" s="622"/>
      <c r="S398" s="746" t="s">
        <v>443</v>
      </c>
      <c r="T398" s="622"/>
      <c r="U398" s="834" t="s">
        <v>13</v>
      </c>
      <c r="V398" s="822"/>
      <c r="W398" s="823" t="s">
        <v>379</v>
      </c>
    </row>
    <row r="399" spans="2:23" ht="14.25" x14ac:dyDescent="0.2">
      <c r="B399" s="774">
        <v>14</v>
      </c>
      <c r="C399" s="774"/>
      <c r="D399" s="744" t="s">
        <v>366</v>
      </c>
      <c r="E399" s="744" t="s">
        <v>366</v>
      </c>
      <c r="F399" s="844">
        <v>40752</v>
      </c>
      <c r="G399" s="830">
        <v>1056820</v>
      </c>
      <c r="H399" s="842">
        <v>21090</v>
      </c>
      <c r="I399" s="830" t="s">
        <v>30</v>
      </c>
      <c r="J399" s="774"/>
      <c r="K399" s="774"/>
      <c r="L399" s="622"/>
      <c r="M399" s="622"/>
      <c r="N399" s="622"/>
      <c r="O399" s="622"/>
      <c r="P399" s="622"/>
      <c r="Q399" s="622"/>
      <c r="R399" s="622"/>
      <c r="S399" s="746" t="s">
        <v>443</v>
      </c>
      <c r="T399" s="622"/>
      <c r="U399" s="834" t="s">
        <v>9</v>
      </c>
      <c r="V399" s="822"/>
      <c r="W399" s="823" t="s">
        <v>379</v>
      </c>
    </row>
    <row r="400" spans="2:23" ht="14.25" x14ac:dyDescent="0.2">
      <c r="B400" s="774">
        <v>15</v>
      </c>
      <c r="C400" s="774"/>
      <c r="D400" s="744" t="s">
        <v>366</v>
      </c>
      <c r="E400" s="744" t="s">
        <v>366</v>
      </c>
      <c r="F400" s="844">
        <v>40752</v>
      </c>
      <c r="G400" s="830">
        <v>1056828</v>
      </c>
      <c r="H400" s="842">
        <v>3600</v>
      </c>
      <c r="I400" s="830" t="s">
        <v>31</v>
      </c>
      <c r="J400" s="774"/>
      <c r="K400" s="774"/>
      <c r="L400" s="622"/>
      <c r="M400" s="622"/>
      <c r="N400" s="622"/>
      <c r="O400" s="622"/>
      <c r="P400" s="622"/>
      <c r="Q400" s="622"/>
      <c r="R400" s="622"/>
      <c r="S400" s="746" t="s">
        <v>443</v>
      </c>
      <c r="T400" s="622"/>
      <c r="U400" s="834" t="s">
        <v>9</v>
      </c>
      <c r="V400" s="822"/>
      <c r="W400" s="823" t="s">
        <v>379</v>
      </c>
    </row>
    <row r="401" spans="2:23" ht="14.25" x14ac:dyDescent="0.2">
      <c r="B401" s="774">
        <v>16</v>
      </c>
      <c r="C401" s="774"/>
      <c r="D401" s="744" t="s">
        <v>366</v>
      </c>
      <c r="E401" s="744" t="s">
        <v>366</v>
      </c>
      <c r="F401" s="844">
        <v>40744</v>
      </c>
      <c r="G401" s="830">
        <v>1056833</v>
      </c>
      <c r="H401" s="842">
        <v>2400</v>
      </c>
      <c r="I401" s="830" t="s">
        <v>32</v>
      </c>
      <c r="J401" s="774"/>
      <c r="K401" s="774"/>
      <c r="L401" s="622"/>
      <c r="M401" s="622"/>
      <c r="N401" s="622"/>
      <c r="O401" s="622"/>
      <c r="P401" s="622"/>
      <c r="Q401" s="622"/>
      <c r="R401" s="622"/>
      <c r="S401" s="746" t="s">
        <v>443</v>
      </c>
      <c r="T401" s="622"/>
      <c r="U401" s="834" t="s">
        <v>13</v>
      </c>
      <c r="V401" s="822"/>
      <c r="W401" s="823" t="s">
        <v>379</v>
      </c>
    </row>
    <row r="402" spans="2:23" ht="14.25" x14ac:dyDescent="0.2">
      <c r="B402" s="774">
        <v>17</v>
      </c>
      <c r="C402" s="774"/>
      <c r="D402" s="744" t="s">
        <v>366</v>
      </c>
      <c r="E402" s="744" t="s">
        <v>366</v>
      </c>
      <c r="F402" s="844">
        <v>40751</v>
      </c>
      <c r="G402" s="830">
        <v>1056915</v>
      </c>
      <c r="H402" s="842">
        <v>20604</v>
      </c>
      <c r="I402" s="830" t="s">
        <v>55</v>
      </c>
      <c r="J402" s="774"/>
      <c r="K402" s="774"/>
      <c r="L402" s="622"/>
      <c r="M402" s="622"/>
      <c r="N402" s="622"/>
      <c r="O402" s="622"/>
      <c r="P402" s="622"/>
      <c r="Q402" s="622"/>
      <c r="R402" s="622"/>
      <c r="S402" s="746" t="s">
        <v>443</v>
      </c>
      <c r="T402" s="622"/>
      <c r="U402" s="834" t="s">
        <v>9</v>
      </c>
      <c r="V402" s="822"/>
      <c r="W402" s="823" t="s">
        <v>379</v>
      </c>
    </row>
    <row r="403" spans="2:23" ht="14.25" x14ac:dyDescent="0.2">
      <c r="B403" s="774">
        <v>18</v>
      </c>
      <c r="C403" s="774"/>
      <c r="D403" s="744" t="s">
        <v>366</v>
      </c>
      <c r="E403" s="744" t="s">
        <v>366</v>
      </c>
      <c r="F403" s="844">
        <v>40745</v>
      </c>
      <c r="G403" s="830">
        <v>1056922</v>
      </c>
      <c r="H403" s="842">
        <v>10260</v>
      </c>
      <c r="I403" s="830" t="s">
        <v>54</v>
      </c>
      <c r="J403" s="774"/>
      <c r="K403" s="774"/>
      <c r="L403" s="622"/>
      <c r="M403" s="622"/>
      <c r="N403" s="622"/>
      <c r="O403" s="622"/>
      <c r="P403" s="622"/>
      <c r="Q403" s="622"/>
      <c r="R403" s="622"/>
      <c r="S403" s="746" t="s">
        <v>443</v>
      </c>
      <c r="T403" s="622"/>
      <c r="U403" s="834" t="s">
        <v>9</v>
      </c>
      <c r="V403" s="822"/>
      <c r="W403" s="823" t="s">
        <v>379</v>
      </c>
    </row>
    <row r="404" spans="2:23" ht="14.25" x14ac:dyDescent="0.2">
      <c r="B404" s="774">
        <v>19</v>
      </c>
      <c r="C404" s="774"/>
      <c r="D404" s="744" t="s">
        <v>366</v>
      </c>
      <c r="E404" s="744" t="s">
        <v>366</v>
      </c>
      <c r="F404" s="844">
        <v>40753</v>
      </c>
      <c r="G404" s="830">
        <v>1056939</v>
      </c>
      <c r="H404" s="842">
        <v>11796.62</v>
      </c>
      <c r="I404" s="830" t="s">
        <v>53</v>
      </c>
      <c r="J404" s="774"/>
      <c r="K404" s="774"/>
      <c r="L404" s="622"/>
      <c r="M404" s="622"/>
      <c r="N404" s="622"/>
      <c r="O404" s="622"/>
      <c r="P404" s="622"/>
      <c r="Q404" s="622"/>
      <c r="R404" s="622"/>
      <c r="S404" s="746" t="s">
        <v>443</v>
      </c>
      <c r="T404" s="622"/>
      <c r="U404" s="834" t="s">
        <v>9</v>
      </c>
      <c r="V404" s="822"/>
      <c r="W404" s="823" t="s">
        <v>379</v>
      </c>
    </row>
    <row r="405" spans="2:23" ht="14.25" x14ac:dyDescent="0.2">
      <c r="B405" s="774">
        <v>20</v>
      </c>
      <c r="C405" s="774"/>
      <c r="D405" s="744" t="s">
        <v>366</v>
      </c>
      <c r="E405" s="744" t="s">
        <v>366</v>
      </c>
      <c r="F405" s="844">
        <v>40696</v>
      </c>
      <c r="G405" s="830">
        <v>1056940</v>
      </c>
      <c r="H405" s="842">
        <v>2656.2</v>
      </c>
      <c r="I405" s="830" t="s">
        <v>976</v>
      </c>
      <c r="J405" s="774"/>
      <c r="K405" s="774"/>
      <c r="L405" s="622"/>
      <c r="M405" s="622"/>
      <c r="N405" s="622"/>
      <c r="O405" s="622"/>
      <c r="P405" s="622"/>
      <c r="Q405" s="622"/>
      <c r="R405" s="622"/>
      <c r="S405" s="746" t="s">
        <v>443</v>
      </c>
      <c r="T405" s="622"/>
      <c r="U405" s="834" t="s">
        <v>9</v>
      </c>
      <c r="V405" s="822"/>
      <c r="W405" s="823" t="s">
        <v>379</v>
      </c>
    </row>
    <row r="406" spans="2:23" ht="14.25" x14ac:dyDescent="0.2">
      <c r="B406" s="774">
        <v>21</v>
      </c>
      <c r="C406" s="774"/>
      <c r="D406" s="744" t="s">
        <v>366</v>
      </c>
      <c r="E406" s="744" t="s">
        <v>366</v>
      </c>
      <c r="F406" s="844">
        <v>40727</v>
      </c>
      <c r="G406" s="830">
        <v>1057015</v>
      </c>
      <c r="H406" s="842">
        <v>7200</v>
      </c>
      <c r="I406" s="830" t="s">
        <v>51</v>
      </c>
      <c r="J406" s="774"/>
      <c r="K406" s="774"/>
      <c r="L406" s="622"/>
      <c r="M406" s="622"/>
      <c r="N406" s="622"/>
      <c r="O406" s="622"/>
      <c r="P406" s="622"/>
      <c r="Q406" s="622"/>
      <c r="R406" s="622"/>
      <c r="S406" s="746" t="s">
        <v>443</v>
      </c>
      <c r="T406" s="622"/>
      <c r="U406" s="834" t="s">
        <v>9</v>
      </c>
      <c r="V406" s="822"/>
      <c r="W406" s="823" t="s">
        <v>379</v>
      </c>
    </row>
    <row r="407" spans="2:23" ht="14.25" x14ac:dyDescent="0.2">
      <c r="B407" s="774">
        <v>22</v>
      </c>
      <c r="C407" s="774"/>
      <c r="D407" s="744" t="s">
        <v>366</v>
      </c>
      <c r="E407" s="744" t="s">
        <v>366</v>
      </c>
      <c r="F407" s="844">
        <v>40753</v>
      </c>
      <c r="G407" s="830">
        <v>1057019</v>
      </c>
      <c r="H407" s="842">
        <v>6053</v>
      </c>
      <c r="I407" s="830" t="s">
        <v>50</v>
      </c>
      <c r="J407" s="774"/>
      <c r="K407" s="774"/>
      <c r="L407" s="622"/>
      <c r="M407" s="622"/>
      <c r="N407" s="622"/>
      <c r="O407" s="622"/>
      <c r="P407" s="622"/>
      <c r="Q407" s="622"/>
      <c r="R407" s="622"/>
      <c r="S407" s="746" t="s">
        <v>443</v>
      </c>
      <c r="T407" s="622"/>
      <c r="U407" s="834" t="s">
        <v>49</v>
      </c>
      <c r="V407" s="822"/>
      <c r="W407" s="823" t="s">
        <v>379</v>
      </c>
    </row>
    <row r="408" spans="2:23" ht="14.25" x14ac:dyDescent="0.2">
      <c r="B408" s="774">
        <v>23</v>
      </c>
      <c r="C408" s="774"/>
      <c r="D408" s="744" t="s">
        <v>366</v>
      </c>
      <c r="E408" s="744" t="s">
        <v>366</v>
      </c>
      <c r="F408" s="844">
        <v>40757</v>
      </c>
      <c r="G408" s="830">
        <v>1057033</v>
      </c>
      <c r="H408" s="842">
        <v>21204.82</v>
      </c>
      <c r="I408" s="830" t="s">
        <v>48</v>
      </c>
      <c r="J408" s="774"/>
      <c r="K408" s="774"/>
      <c r="L408" s="622"/>
      <c r="M408" s="622"/>
      <c r="N408" s="622"/>
      <c r="O408" s="622"/>
      <c r="P408" s="622"/>
      <c r="Q408" s="622"/>
      <c r="R408" s="622"/>
      <c r="S408" s="746" t="s">
        <v>443</v>
      </c>
      <c r="T408" s="622"/>
      <c r="U408" s="834" t="s">
        <v>9</v>
      </c>
      <c r="V408" s="822"/>
      <c r="W408" s="823" t="s">
        <v>379</v>
      </c>
    </row>
    <row r="409" spans="2:23" ht="14.25" x14ac:dyDescent="0.2">
      <c r="B409" s="774">
        <v>24</v>
      </c>
      <c r="C409" s="774"/>
      <c r="D409" s="744" t="s">
        <v>366</v>
      </c>
      <c r="E409" s="744" t="s">
        <v>366</v>
      </c>
      <c r="F409" s="844">
        <v>40759</v>
      </c>
      <c r="G409" s="830">
        <v>1057036</v>
      </c>
      <c r="H409" s="842">
        <v>11274.96</v>
      </c>
      <c r="I409" s="830" t="s">
        <v>47</v>
      </c>
      <c r="J409" s="774"/>
      <c r="K409" s="774"/>
      <c r="L409" s="622"/>
      <c r="M409" s="622"/>
      <c r="N409" s="622"/>
      <c r="O409" s="622"/>
      <c r="P409" s="622"/>
      <c r="Q409" s="622"/>
      <c r="R409" s="622"/>
      <c r="S409" s="746" t="s">
        <v>443</v>
      </c>
      <c r="T409" s="622"/>
      <c r="U409" s="834" t="s">
        <v>9</v>
      </c>
      <c r="V409" s="822"/>
      <c r="W409" s="823" t="s">
        <v>379</v>
      </c>
    </row>
    <row r="410" spans="2:23" ht="14.25" x14ac:dyDescent="0.2">
      <c r="B410" s="774">
        <v>25</v>
      </c>
      <c r="C410" s="774"/>
      <c r="D410" s="744" t="s">
        <v>366</v>
      </c>
      <c r="E410" s="744" t="s">
        <v>366</v>
      </c>
      <c r="F410" s="844">
        <v>40753</v>
      </c>
      <c r="G410" s="830">
        <v>1057038</v>
      </c>
      <c r="H410" s="842">
        <v>25992</v>
      </c>
      <c r="I410" s="830" t="s">
        <v>46</v>
      </c>
      <c r="J410" s="774"/>
      <c r="K410" s="774"/>
      <c r="L410" s="622"/>
      <c r="M410" s="622"/>
      <c r="N410" s="622"/>
      <c r="O410" s="622"/>
      <c r="P410" s="622"/>
      <c r="Q410" s="622"/>
      <c r="R410" s="622"/>
      <c r="S410" s="746" t="s">
        <v>443</v>
      </c>
      <c r="T410" s="622"/>
      <c r="U410" s="834" t="s">
        <v>13</v>
      </c>
      <c r="V410" s="822"/>
      <c r="W410" s="823" t="s">
        <v>379</v>
      </c>
    </row>
    <row r="411" spans="2:23" ht="14.25" x14ac:dyDescent="0.2">
      <c r="B411" s="774">
        <v>26</v>
      </c>
      <c r="C411" s="774"/>
      <c r="D411" s="744" t="s">
        <v>366</v>
      </c>
      <c r="E411" s="744" t="s">
        <v>366</v>
      </c>
      <c r="F411" s="844">
        <v>40760</v>
      </c>
      <c r="G411" s="830">
        <v>1057079</v>
      </c>
      <c r="H411" s="842">
        <v>24250</v>
      </c>
      <c r="I411" s="830" t="s">
        <v>44</v>
      </c>
      <c r="J411" s="774"/>
      <c r="K411" s="774"/>
      <c r="L411" s="622"/>
      <c r="M411" s="622"/>
      <c r="N411" s="622"/>
      <c r="O411" s="622"/>
      <c r="P411" s="622"/>
      <c r="Q411" s="622"/>
      <c r="R411" s="622"/>
      <c r="S411" s="746" t="s">
        <v>443</v>
      </c>
      <c r="T411" s="622"/>
      <c r="U411" s="834" t="s">
        <v>13</v>
      </c>
      <c r="V411" s="822"/>
      <c r="W411" s="823" t="s">
        <v>379</v>
      </c>
    </row>
    <row r="412" spans="2:23" ht="14.25" x14ac:dyDescent="0.2">
      <c r="B412" s="774">
        <v>27</v>
      </c>
      <c r="C412" s="774"/>
      <c r="D412" s="744" t="s">
        <v>366</v>
      </c>
      <c r="E412" s="744" t="s">
        <v>366</v>
      </c>
      <c r="F412" s="844">
        <v>40766</v>
      </c>
      <c r="G412" s="830">
        <v>1057118</v>
      </c>
      <c r="H412" s="842">
        <v>7245</v>
      </c>
      <c r="I412" s="830" t="s">
        <v>43</v>
      </c>
      <c r="J412" s="774"/>
      <c r="K412" s="774"/>
      <c r="L412" s="622"/>
      <c r="M412" s="622"/>
      <c r="N412" s="622"/>
      <c r="O412" s="622"/>
      <c r="P412" s="622"/>
      <c r="Q412" s="622"/>
      <c r="R412" s="622"/>
      <c r="S412" s="746" t="s">
        <v>443</v>
      </c>
      <c r="T412" s="622"/>
      <c r="U412" s="834" t="s">
        <v>9</v>
      </c>
      <c r="V412" s="822"/>
      <c r="W412" s="823" t="s">
        <v>379</v>
      </c>
    </row>
    <row r="413" spans="2:23" ht="14.25" x14ac:dyDescent="0.2">
      <c r="B413" s="774">
        <v>28</v>
      </c>
      <c r="C413" s="774"/>
      <c r="D413" s="744" t="s">
        <v>366</v>
      </c>
      <c r="E413" s="744" t="s">
        <v>366</v>
      </c>
      <c r="F413" s="844">
        <v>40766</v>
      </c>
      <c r="G413" s="830">
        <v>1057119</v>
      </c>
      <c r="H413" s="842">
        <v>13683</v>
      </c>
      <c r="I413" s="830" t="s">
        <v>15</v>
      </c>
      <c r="J413" s="774"/>
      <c r="K413" s="774"/>
      <c r="L413" s="622"/>
      <c r="M413" s="622"/>
      <c r="N413" s="622"/>
      <c r="O413" s="622"/>
      <c r="P413" s="622"/>
      <c r="Q413" s="622"/>
      <c r="R413" s="622"/>
      <c r="S413" s="746" t="s">
        <v>443</v>
      </c>
      <c r="T413" s="622"/>
      <c r="U413" s="834" t="s">
        <v>9</v>
      </c>
      <c r="V413" s="822"/>
      <c r="W413" s="823" t="s">
        <v>379</v>
      </c>
    </row>
    <row r="414" spans="2:23" ht="14.25" x14ac:dyDescent="0.2">
      <c r="B414" s="774">
        <v>29</v>
      </c>
      <c r="C414" s="774"/>
      <c r="D414" s="744" t="s">
        <v>366</v>
      </c>
      <c r="E414" s="744" t="s">
        <v>366</v>
      </c>
      <c r="F414" s="844">
        <v>40766</v>
      </c>
      <c r="G414" s="830">
        <v>1057133</v>
      </c>
      <c r="H414" s="842">
        <v>6047.7</v>
      </c>
      <c r="I414" s="830" t="s">
        <v>42</v>
      </c>
      <c r="J414" s="774"/>
      <c r="K414" s="774"/>
      <c r="L414" s="622"/>
      <c r="M414" s="622"/>
      <c r="N414" s="622"/>
      <c r="O414" s="622"/>
      <c r="P414" s="622"/>
      <c r="Q414" s="622"/>
      <c r="R414" s="622"/>
      <c r="S414" s="746" t="s">
        <v>443</v>
      </c>
      <c r="T414" s="622"/>
      <c r="U414" s="834" t="s">
        <v>9</v>
      </c>
      <c r="V414" s="822"/>
      <c r="W414" s="823" t="s">
        <v>379</v>
      </c>
    </row>
    <row r="415" spans="2:23" ht="14.25" x14ac:dyDescent="0.2">
      <c r="B415" s="774">
        <v>30</v>
      </c>
      <c r="C415" s="774"/>
      <c r="D415" s="744" t="s">
        <v>366</v>
      </c>
      <c r="E415" s="744" t="s">
        <v>366</v>
      </c>
      <c r="F415" s="844">
        <v>40766</v>
      </c>
      <c r="G415" s="830">
        <v>1057135</v>
      </c>
      <c r="H415" s="842">
        <v>20979.42</v>
      </c>
      <c r="I415" s="830" t="s">
        <v>42</v>
      </c>
      <c r="J415" s="774"/>
      <c r="K415" s="774"/>
      <c r="L415" s="622"/>
      <c r="M415" s="622"/>
      <c r="N415" s="622"/>
      <c r="O415" s="622"/>
      <c r="P415" s="622"/>
      <c r="Q415" s="622"/>
      <c r="R415" s="622"/>
      <c r="S415" s="746" t="s">
        <v>443</v>
      </c>
      <c r="T415" s="622"/>
      <c r="U415" s="834" t="s">
        <v>9</v>
      </c>
      <c r="V415" s="822"/>
      <c r="W415" s="823" t="s">
        <v>379</v>
      </c>
    </row>
    <row r="416" spans="2:23" ht="14.25" x14ac:dyDescent="0.2">
      <c r="B416" s="774">
        <v>31</v>
      </c>
      <c r="C416" s="774"/>
      <c r="D416" s="744" t="s">
        <v>366</v>
      </c>
      <c r="E416" s="744" t="s">
        <v>366</v>
      </c>
      <c r="F416" s="844">
        <v>40777</v>
      </c>
      <c r="G416" s="830">
        <v>1057248</v>
      </c>
      <c r="H416" s="842">
        <v>5488.42</v>
      </c>
      <c r="I416" s="830" t="s">
        <v>40</v>
      </c>
      <c r="J416" s="774"/>
      <c r="K416" s="774"/>
      <c r="L416" s="622"/>
      <c r="M416" s="622"/>
      <c r="N416" s="622"/>
      <c r="O416" s="622"/>
      <c r="P416" s="622"/>
      <c r="Q416" s="622"/>
      <c r="R416" s="622"/>
      <c r="S416" s="746" t="s">
        <v>443</v>
      </c>
      <c r="T416" s="622"/>
      <c r="U416" s="834" t="s">
        <v>9</v>
      </c>
      <c r="V416" s="822"/>
      <c r="W416" s="823" t="s">
        <v>379</v>
      </c>
    </row>
    <row r="417" spans="2:23" ht="14.25" x14ac:dyDescent="0.2">
      <c r="B417" s="774">
        <v>32</v>
      </c>
      <c r="C417" s="774"/>
      <c r="D417" s="744" t="s">
        <v>366</v>
      </c>
      <c r="E417" s="744" t="s">
        <v>366</v>
      </c>
      <c r="F417" s="844">
        <v>40772</v>
      </c>
      <c r="G417" s="830">
        <v>1057251</v>
      </c>
      <c r="H417" s="842">
        <v>3432</v>
      </c>
      <c r="I417" s="830" t="s">
        <v>39</v>
      </c>
      <c r="J417" s="774"/>
      <c r="K417" s="774"/>
      <c r="L417" s="622"/>
      <c r="M417" s="622"/>
      <c r="N417" s="622"/>
      <c r="O417" s="622"/>
      <c r="P417" s="622"/>
      <c r="Q417" s="622"/>
      <c r="R417" s="622"/>
      <c r="S417" s="746" t="s">
        <v>443</v>
      </c>
      <c r="T417" s="622"/>
      <c r="U417" s="834" t="s">
        <v>9</v>
      </c>
      <c r="V417" s="822"/>
      <c r="W417" s="823" t="s">
        <v>379</v>
      </c>
    </row>
    <row r="418" spans="2:23" ht="14.25" x14ac:dyDescent="0.2">
      <c r="B418" s="774">
        <v>33</v>
      </c>
      <c r="C418" s="774"/>
      <c r="D418" s="744" t="s">
        <v>366</v>
      </c>
      <c r="E418" s="744" t="s">
        <v>366</v>
      </c>
      <c r="F418" s="844">
        <v>40759</v>
      </c>
      <c r="G418" s="830">
        <v>1057289</v>
      </c>
      <c r="H418" s="842">
        <v>15790</v>
      </c>
      <c r="I418" s="830" t="s">
        <v>37</v>
      </c>
      <c r="J418" s="774"/>
      <c r="K418" s="774"/>
      <c r="L418" s="622"/>
      <c r="M418" s="622"/>
      <c r="N418" s="622"/>
      <c r="O418" s="622"/>
      <c r="P418" s="622"/>
      <c r="Q418" s="622"/>
      <c r="R418" s="622"/>
      <c r="S418" s="746" t="s">
        <v>443</v>
      </c>
      <c r="T418" s="622"/>
      <c r="U418" s="834" t="s">
        <v>13</v>
      </c>
      <c r="V418" s="822"/>
      <c r="W418" s="823" t="s">
        <v>379</v>
      </c>
    </row>
    <row r="419" spans="2:23" ht="14.25" x14ac:dyDescent="0.2">
      <c r="B419" s="774">
        <v>34</v>
      </c>
      <c r="C419" s="774"/>
      <c r="D419" s="744" t="s">
        <v>366</v>
      </c>
      <c r="E419" s="744" t="s">
        <v>366</v>
      </c>
      <c r="F419" s="844">
        <v>40779</v>
      </c>
      <c r="G419" s="830">
        <v>1057296</v>
      </c>
      <c r="H419" s="842">
        <v>8381</v>
      </c>
      <c r="I419" s="830" t="s">
        <v>36</v>
      </c>
      <c r="J419" s="774"/>
      <c r="K419" s="774"/>
      <c r="L419" s="622"/>
      <c r="M419" s="622"/>
      <c r="N419" s="622"/>
      <c r="O419" s="622"/>
      <c r="P419" s="622"/>
      <c r="Q419" s="622"/>
      <c r="R419" s="622"/>
      <c r="S419" s="746" t="s">
        <v>443</v>
      </c>
      <c r="T419" s="622"/>
      <c r="U419" s="834" t="s">
        <v>9</v>
      </c>
      <c r="V419" s="822"/>
      <c r="W419" s="823" t="s">
        <v>379</v>
      </c>
    </row>
    <row r="420" spans="2:23" ht="14.25" x14ac:dyDescent="0.2">
      <c r="B420" s="774">
        <v>35</v>
      </c>
      <c r="C420" s="774"/>
      <c r="D420" s="744" t="s">
        <v>366</v>
      </c>
      <c r="E420" s="744" t="s">
        <v>366</v>
      </c>
      <c r="F420" s="844">
        <v>40744</v>
      </c>
      <c r="G420" s="830">
        <v>1057306</v>
      </c>
      <c r="H420" s="842">
        <v>23572.2</v>
      </c>
      <c r="I420" s="830" t="s">
        <v>35</v>
      </c>
      <c r="J420" s="774"/>
      <c r="K420" s="774"/>
      <c r="L420" s="622"/>
      <c r="M420" s="622"/>
      <c r="N420" s="622"/>
      <c r="O420" s="622"/>
      <c r="P420" s="622"/>
      <c r="Q420" s="622"/>
      <c r="R420" s="622"/>
      <c r="S420" s="746" t="s">
        <v>443</v>
      </c>
      <c r="T420" s="622"/>
      <c r="U420" s="834" t="s">
        <v>13</v>
      </c>
      <c r="V420" s="822"/>
      <c r="W420" s="823" t="s">
        <v>379</v>
      </c>
    </row>
    <row r="421" spans="2:23" ht="14.25" x14ac:dyDescent="0.2">
      <c r="B421" s="774">
        <v>36</v>
      </c>
      <c r="C421" s="774"/>
      <c r="D421" s="744" t="s">
        <v>366</v>
      </c>
      <c r="E421" s="744" t="s">
        <v>366</v>
      </c>
      <c r="F421" s="844">
        <v>40781</v>
      </c>
      <c r="G421" s="830">
        <v>1057332</v>
      </c>
      <c r="H421" s="842">
        <v>12458.42</v>
      </c>
      <c r="I421" s="830" t="s">
        <v>56</v>
      </c>
      <c r="J421" s="774"/>
      <c r="K421" s="774"/>
      <c r="L421" s="622"/>
      <c r="M421" s="622"/>
      <c r="N421" s="622"/>
      <c r="O421" s="622"/>
      <c r="P421" s="622"/>
      <c r="Q421" s="622"/>
      <c r="R421" s="622"/>
      <c r="S421" s="746" t="s">
        <v>443</v>
      </c>
      <c r="T421" s="622"/>
      <c r="U421" s="834" t="s">
        <v>9</v>
      </c>
      <c r="V421" s="822"/>
      <c r="W421" s="823" t="s">
        <v>379</v>
      </c>
    </row>
    <row r="422" spans="2:23" ht="14.25" x14ac:dyDescent="0.2">
      <c r="B422" s="774">
        <v>37</v>
      </c>
      <c r="C422" s="774"/>
      <c r="D422" s="744" t="s">
        <v>366</v>
      </c>
      <c r="E422" s="744" t="s">
        <v>366</v>
      </c>
      <c r="F422" s="844">
        <v>40767</v>
      </c>
      <c r="G422" s="830">
        <v>1057342</v>
      </c>
      <c r="H422" s="842">
        <v>9550</v>
      </c>
      <c r="I422" s="830" t="s">
        <v>37</v>
      </c>
      <c r="J422" s="774"/>
      <c r="K422" s="774"/>
      <c r="L422" s="622"/>
      <c r="M422" s="622"/>
      <c r="N422" s="622"/>
      <c r="O422" s="622"/>
      <c r="P422" s="622"/>
      <c r="Q422" s="622"/>
      <c r="R422" s="622"/>
      <c r="S422" s="746" t="s">
        <v>443</v>
      </c>
      <c r="T422" s="622"/>
      <c r="U422" s="834" t="s">
        <v>57</v>
      </c>
      <c r="V422" s="822"/>
      <c r="W422" s="823" t="s">
        <v>379</v>
      </c>
    </row>
    <row r="423" spans="2:23" ht="14.25" x14ac:dyDescent="0.2">
      <c r="B423" s="774">
        <v>38</v>
      </c>
      <c r="C423" s="774"/>
      <c r="D423" s="744" t="s">
        <v>366</v>
      </c>
      <c r="E423" s="744" t="s">
        <v>366</v>
      </c>
      <c r="F423" s="844">
        <v>40792</v>
      </c>
      <c r="G423" s="830">
        <v>1057408</v>
      </c>
      <c r="H423" s="842">
        <v>16318</v>
      </c>
      <c r="I423" s="830" t="s">
        <v>345</v>
      </c>
      <c r="J423" s="774"/>
      <c r="K423" s="774"/>
      <c r="L423" s="622"/>
      <c r="M423" s="622"/>
      <c r="N423" s="622"/>
      <c r="O423" s="622"/>
      <c r="P423" s="622"/>
      <c r="Q423" s="622"/>
      <c r="R423" s="622"/>
      <c r="S423" s="746" t="s">
        <v>443</v>
      </c>
      <c r="T423" s="622"/>
      <c r="U423" s="834" t="s">
        <v>9</v>
      </c>
      <c r="V423" s="822"/>
      <c r="W423" s="823" t="s">
        <v>379</v>
      </c>
    </row>
    <row r="424" spans="2:23" ht="14.25" x14ac:dyDescent="0.2">
      <c r="B424" s="774">
        <v>39</v>
      </c>
      <c r="C424" s="774"/>
      <c r="D424" s="744" t="s">
        <v>366</v>
      </c>
      <c r="E424" s="744" t="s">
        <v>366</v>
      </c>
      <c r="F424" s="844">
        <v>40753</v>
      </c>
      <c r="G424" s="830">
        <v>1057455</v>
      </c>
      <c r="H424" s="842">
        <v>5000</v>
      </c>
      <c r="I424" s="830" t="s">
        <v>59</v>
      </c>
      <c r="J424" s="774"/>
      <c r="K424" s="774"/>
      <c r="L424" s="622"/>
      <c r="M424" s="622"/>
      <c r="N424" s="622"/>
      <c r="O424" s="622"/>
      <c r="P424" s="622"/>
      <c r="Q424" s="622"/>
      <c r="R424" s="622"/>
      <c r="S424" s="746" t="s">
        <v>443</v>
      </c>
      <c r="T424" s="622"/>
      <c r="U424" s="834" t="s">
        <v>9</v>
      </c>
      <c r="V424" s="822"/>
      <c r="W424" s="823" t="s">
        <v>379</v>
      </c>
    </row>
    <row r="425" spans="2:23" ht="14.25" x14ac:dyDescent="0.2">
      <c r="B425" s="774">
        <v>40</v>
      </c>
      <c r="C425" s="774"/>
      <c r="D425" s="744" t="s">
        <v>366</v>
      </c>
      <c r="E425" s="744" t="s">
        <v>366</v>
      </c>
      <c r="F425" s="844">
        <v>40787</v>
      </c>
      <c r="G425" s="830">
        <v>1057572</v>
      </c>
      <c r="H425" s="842">
        <v>2492</v>
      </c>
      <c r="I425" s="830" t="s">
        <v>60</v>
      </c>
      <c r="J425" s="774"/>
      <c r="K425" s="774"/>
      <c r="L425" s="622"/>
      <c r="M425" s="622"/>
      <c r="N425" s="622"/>
      <c r="O425" s="622"/>
      <c r="P425" s="622"/>
      <c r="Q425" s="622"/>
      <c r="R425" s="622"/>
      <c r="S425" s="746" t="s">
        <v>443</v>
      </c>
      <c r="T425" s="622"/>
      <c r="U425" s="834" t="s">
        <v>13</v>
      </c>
      <c r="V425" s="822"/>
      <c r="W425" s="823" t="s">
        <v>379</v>
      </c>
    </row>
    <row r="426" spans="2:23" ht="14.25" x14ac:dyDescent="0.2">
      <c r="B426" s="774">
        <v>41</v>
      </c>
      <c r="C426" s="774"/>
      <c r="D426" s="744" t="s">
        <v>366</v>
      </c>
      <c r="E426" s="744" t="s">
        <v>366</v>
      </c>
      <c r="F426" s="844">
        <v>40791</v>
      </c>
      <c r="G426" s="830">
        <v>1057576</v>
      </c>
      <c r="H426" s="842">
        <v>2700</v>
      </c>
      <c r="I426" s="830" t="s">
        <v>23</v>
      </c>
      <c r="J426" s="774"/>
      <c r="K426" s="774"/>
      <c r="L426" s="622"/>
      <c r="M426" s="622"/>
      <c r="N426" s="622"/>
      <c r="O426" s="622"/>
      <c r="P426" s="622"/>
      <c r="Q426" s="622"/>
      <c r="R426" s="622"/>
      <c r="S426" s="746" t="s">
        <v>443</v>
      </c>
      <c r="T426" s="622"/>
      <c r="U426" s="834" t="s">
        <v>13</v>
      </c>
      <c r="V426" s="822"/>
      <c r="W426" s="823" t="s">
        <v>379</v>
      </c>
    </row>
    <row r="427" spans="2:23" ht="14.25" x14ac:dyDescent="0.2">
      <c r="B427" s="774">
        <v>42</v>
      </c>
      <c r="C427" s="774"/>
      <c r="D427" s="744" t="s">
        <v>366</v>
      </c>
      <c r="E427" s="744" t="s">
        <v>366</v>
      </c>
      <c r="F427" s="844">
        <v>40791</v>
      </c>
      <c r="G427" s="830">
        <v>1057577</v>
      </c>
      <c r="H427" s="842">
        <v>7470</v>
      </c>
      <c r="I427" s="830" t="s">
        <v>23</v>
      </c>
      <c r="J427" s="774"/>
      <c r="K427" s="774"/>
      <c r="L427" s="622"/>
      <c r="M427" s="622"/>
      <c r="N427" s="622"/>
      <c r="O427" s="622"/>
      <c r="P427" s="622"/>
      <c r="Q427" s="622"/>
      <c r="R427" s="622"/>
      <c r="S427" s="746" t="s">
        <v>443</v>
      </c>
      <c r="T427" s="622"/>
      <c r="U427" s="834" t="s">
        <v>13</v>
      </c>
      <c r="V427" s="822"/>
      <c r="W427" s="823" t="s">
        <v>379</v>
      </c>
    </row>
    <row r="428" spans="2:23" ht="14.25" x14ac:dyDescent="0.2">
      <c r="B428" s="774">
        <v>43</v>
      </c>
      <c r="C428" s="774"/>
      <c r="D428" s="744" t="s">
        <v>366</v>
      </c>
      <c r="E428" s="744" t="s">
        <v>366</v>
      </c>
      <c r="F428" s="844">
        <v>40798</v>
      </c>
      <c r="G428" s="830">
        <v>1057624</v>
      </c>
      <c r="H428" s="842">
        <v>21090</v>
      </c>
      <c r="I428" s="830" t="s">
        <v>61</v>
      </c>
      <c r="J428" s="774"/>
      <c r="K428" s="774"/>
      <c r="L428" s="622"/>
      <c r="M428" s="622"/>
      <c r="N428" s="622"/>
      <c r="O428" s="622"/>
      <c r="P428" s="622"/>
      <c r="Q428" s="622"/>
      <c r="R428" s="622"/>
      <c r="S428" s="746" t="s">
        <v>443</v>
      </c>
      <c r="T428" s="622"/>
      <c r="U428" s="834" t="s">
        <v>9</v>
      </c>
      <c r="V428" s="822"/>
      <c r="W428" s="823" t="s">
        <v>379</v>
      </c>
    </row>
    <row r="429" spans="2:23" ht="14.25" x14ac:dyDescent="0.2">
      <c r="B429" s="774">
        <v>44</v>
      </c>
      <c r="C429" s="774"/>
      <c r="D429" s="744" t="s">
        <v>366</v>
      </c>
      <c r="E429" s="744" t="s">
        <v>366</v>
      </c>
      <c r="F429" s="844">
        <v>40801</v>
      </c>
      <c r="G429" s="830">
        <v>1057673</v>
      </c>
      <c r="H429" s="842">
        <v>29386.799999999999</v>
      </c>
      <c r="I429" s="830" t="s">
        <v>41</v>
      </c>
      <c r="J429" s="774"/>
      <c r="K429" s="774"/>
      <c r="L429" s="622"/>
      <c r="M429" s="622"/>
      <c r="N429" s="622"/>
      <c r="O429" s="622"/>
      <c r="P429" s="622"/>
      <c r="Q429" s="622"/>
      <c r="R429" s="622"/>
      <c r="S429" s="746" t="s">
        <v>443</v>
      </c>
      <c r="T429" s="622"/>
      <c r="U429" s="834" t="s">
        <v>9</v>
      </c>
      <c r="V429" s="822"/>
      <c r="W429" s="823" t="s">
        <v>379</v>
      </c>
    </row>
    <row r="430" spans="2:23" ht="14.25" x14ac:dyDescent="0.2">
      <c r="B430" s="774">
        <v>45</v>
      </c>
      <c r="C430" s="774"/>
      <c r="D430" s="744" t="s">
        <v>366</v>
      </c>
      <c r="E430" s="744" t="s">
        <v>366</v>
      </c>
      <c r="F430" s="844">
        <v>40805</v>
      </c>
      <c r="G430" s="830">
        <v>1057769</v>
      </c>
      <c r="H430" s="842">
        <v>6345.26</v>
      </c>
      <c r="I430" s="830" t="s">
        <v>64</v>
      </c>
      <c r="J430" s="774"/>
      <c r="K430" s="774"/>
      <c r="L430" s="622"/>
      <c r="M430" s="622"/>
      <c r="N430" s="622"/>
      <c r="O430" s="622"/>
      <c r="P430" s="622"/>
      <c r="Q430" s="622"/>
      <c r="R430" s="622"/>
      <c r="S430" s="746" t="s">
        <v>443</v>
      </c>
      <c r="T430" s="622"/>
      <c r="U430" s="834" t="s">
        <v>9</v>
      </c>
      <c r="V430" s="822"/>
      <c r="W430" s="823" t="s">
        <v>379</v>
      </c>
    </row>
    <row r="431" spans="2:23" ht="14.25" x14ac:dyDescent="0.2">
      <c r="B431" s="774">
        <v>46</v>
      </c>
      <c r="C431" s="774"/>
      <c r="D431" s="744" t="s">
        <v>366</v>
      </c>
      <c r="E431" s="744" t="s">
        <v>366</v>
      </c>
      <c r="F431" s="844">
        <v>40805</v>
      </c>
      <c r="G431" s="830">
        <v>1057771</v>
      </c>
      <c r="H431" s="842">
        <v>7504.32</v>
      </c>
      <c r="I431" s="830" t="s">
        <v>65</v>
      </c>
      <c r="J431" s="774"/>
      <c r="K431" s="774"/>
      <c r="L431" s="622"/>
      <c r="M431" s="622"/>
      <c r="N431" s="622"/>
      <c r="O431" s="622"/>
      <c r="P431" s="622"/>
      <c r="Q431" s="622"/>
      <c r="R431" s="622"/>
      <c r="S431" s="746" t="s">
        <v>443</v>
      </c>
      <c r="T431" s="622"/>
      <c r="U431" s="834" t="s">
        <v>9</v>
      </c>
      <c r="V431" s="822"/>
      <c r="W431" s="823" t="s">
        <v>379</v>
      </c>
    </row>
    <row r="432" spans="2:23" ht="14.25" x14ac:dyDescent="0.2">
      <c r="B432" s="774">
        <v>47</v>
      </c>
      <c r="C432" s="774"/>
      <c r="D432" s="744" t="s">
        <v>366</v>
      </c>
      <c r="E432" s="744" t="s">
        <v>366</v>
      </c>
      <c r="F432" s="844">
        <v>40791</v>
      </c>
      <c r="G432" s="830">
        <v>1057782</v>
      </c>
      <c r="H432" s="842">
        <v>3354.77</v>
      </c>
      <c r="I432" s="830" t="s">
        <v>66</v>
      </c>
      <c r="J432" s="774"/>
      <c r="K432" s="774"/>
      <c r="L432" s="622"/>
      <c r="M432" s="622"/>
      <c r="N432" s="622"/>
      <c r="O432" s="622"/>
      <c r="P432" s="622"/>
      <c r="Q432" s="622"/>
      <c r="R432" s="622"/>
      <c r="S432" s="746" t="s">
        <v>443</v>
      </c>
      <c r="T432" s="622"/>
      <c r="U432" s="834" t="s">
        <v>13</v>
      </c>
      <c r="V432" s="822"/>
      <c r="W432" s="823" t="s">
        <v>379</v>
      </c>
    </row>
    <row r="433" spans="2:23" ht="14.25" x14ac:dyDescent="0.2">
      <c r="B433" s="774">
        <v>48</v>
      </c>
      <c r="C433" s="774"/>
      <c r="D433" s="744" t="s">
        <v>366</v>
      </c>
      <c r="E433" s="744" t="s">
        <v>366</v>
      </c>
      <c r="F433" s="844">
        <v>40801</v>
      </c>
      <c r="G433" s="830">
        <v>1057912</v>
      </c>
      <c r="H433" s="842">
        <v>6000</v>
      </c>
      <c r="I433" s="830" t="s">
        <v>71</v>
      </c>
      <c r="J433" s="774"/>
      <c r="K433" s="774"/>
      <c r="L433" s="622"/>
      <c r="M433" s="622"/>
      <c r="N433" s="622"/>
      <c r="O433" s="622"/>
      <c r="P433" s="622"/>
      <c r="Q433" s="622"/>
      <c r="R433" s="622"/>
      <c r="S433" s="746" t="s">
        <v>443</v>
      </c>
      <c r="T433" s="622"/>
      <c r="U433" s="834" t="s">
        <v>13</v>
      </c>
      <c r="V433" s="822"/>
      <c r="W433" s="823" t="s">
        <v>379</v>
      </c>
    </row>
    <row r="434" spans="2:23" ht="14.25" x14ac:dyDescent="0.2">
      <c r="B434" s="774">
        <v>49</v>
      </c>
      <c r="C434" s="774"/>
      <c r="D434" s="744" t="s">
        <v>366</v>
      </c>
      <c r="E434" s="744" t="s">
        <v>366</v>
      </c>
      <c r="F434" s="844">
        <v>40799</v>
      </c>
      <c r="G434" s="830">
        <v>1057936</v>
      </c>
      <c r="H434" s="842">
        <v>6213</v>
      </c>
      <c r="I434" s="830" t="s">
        <v>70</v>
      </c>
      <c r="J434" s="774"/>
      <c r="K434" s="774"/>
      <c r="L434" s="622"/>
      <c r="M434" s="622"/>
      <c r="N434" s="622"/>
      <c r="O434" s="622"/>
      <c r="P434" s="622"/>
      <c r="Q434" s="622"/>
      <c r="R434" s="622"/>
      <c r="S434" s="746" t="s">
        <v>443</v>
      </c>
      <c r="T434" s="622"/>
      <c r="U434" s="834" t="s">
        <v>13</v>
      </c>
      <c r="V434" s="822"/>
      <c r="W434" s="823" t="s">
        <v>379</v>
      </c>
    </row>
    <row r="435" spans="2:23" ht="14.25" x14ac:dyDescent="0.2">
      <c r="B435" s="774">
        <v>50</v>
      </c>
      <c r="C435" s="774"/>
      <c r="D435" s="744" t="s">
        <v>366</v>
      </c>
      <c r="E435" s="744" t="s">
        <v>366</v>
      </c>
      <c r="F435" s="844">
        <v>40750</v>
      </c>
      <c r="G435" s="830">
        <v>1057966</v>
      </c>
      <c r="H435" s="842">
        <v>2062</v>
      </c>
      <c r="I435" s="830" t="s">
        <v>20</v>
      </c>
      <c r="J435" s="774"/>
      <c r="K435" s="774"/>
      <c r="L435" s="622"/>
      <c r="M435" s="622"/>
      <c r="N435" s="622"/>
      <c r="O435" s="622"/>
      <c r="P435" s="622"/>
      <c r="Q435" s="622"/>
      <c r="R435" s="622"/>
      <c r="S435" s="746" t="s">
        <v>443</v>
      </c>
      <c r="T435" s="622"/>
      <c r="U435" s="834" t="s">
        <v>13</v>
      </c>
      <c r="V435" s="822"/>
      <c r="W435" s="823" t="s">
        <v>379</v>
      </c>
    </row>
    <row r="436" spans="2:23" ht="14.25" x14ac:dyDescent="0.2">
      <c r="B436" s="774">
        <v>51</v>
      </c>
      <c r="C436" s="774"/>
      <c r="D436" s="744" t="s">
        <v>366</v>
      </c>
      <c r="E436" s="744" t="s">
        <v>366</v>
      </c>
      <c r="F436" s="844">
        <v>40750</v>
      </c>
      <c r="G436" s="830">
        <v>1057989</v>
      </c>
      <c r="H436" s="842">
        <v>7278</v>
      </c>
      <c r="I436" s="830" t="s">
        <v>73</v>
      </c>
      <c r="J436" s="774"/>
      <c r="K436" s="774"/>
      <c r="L436" s="622"/>
      <c r="M436" s="622"/>
      <c r="N436" s="622"/>
      <c r="O436" s="622"/>
      <c r="P436" s="622"/>
      <c r="Q436" s="622"/>
      <c r="R436" s="622"/>
      <c r="S436" s="746" t="s">
        <v>443</v>
      </c>
      <c r="T436" s="622"/>
      <c r="U436" s="834" t="s">
        <v>13</v>
      </c>
      <c r="V436" s="822"/>
      <c r="W436" s="823" t="s">
        <v>379</v>
      </c>
    </row>
    <row r="437" spans="2:23" ht="14.25" x14ac:dyDescent="0.2">
      <c r="B437" s="774">
        <v>52</v>
      </c>
      <c r="C437" s="774"/>
      <c r="D437" s="744" t="s">
        <v>366</v>
      </c>
      <c r="E437" s="744" t="s">
        <v>366</v>
      </c>
      <c r="F437" s="844">
        <v>40812</v>
      </c>
      <c r="G437" s="830">
        <v>1057992</v>
      </c>
      <c r="H437" s="842">
        <v>16896</v>
      </c>
      <c r="I437" s="830" t="s">
        <v>45</v>
      </c>
      <c r="J437" s="774"/>
      <c r="K437" s="774"/>
      <c r="L437" s="622"/>
      <c r="M437" s="622"/>
      <c r="N437" s="622"/>
      <c r="O437" s="622"/>
      <c r="P437" s="622"/>
      <c r="Q437" s="622"/>
      <c r="R437" s="622"/>
      <c r="S437" s="746" t="s">
        <v>443</v>
      </c>
      <c r="T437" s="622"/>
      <c r="U437" s="834" t="s">
        <v>9</v>
      </c>
      <c r="V437" s="822"/>
      <c r="W437" s="823" t="s">
        <v>379</v>
      </c>
    </row>
    <row r="438" spans="2:23" ht="14.25" x14ac:dyDescent="0.2">
      <c r="B438" s="774">
        <v>53</v>
      </c>
      <c r="C438" s="774"/>
      <c r="D438" s="744" t="s">
        <v>366</v>
      </c>
      <c r="E438" s="744" t="s">
        <v>366</v>
      </c>
      <c r="F438" s="844">
        <v>40812</v>
      </c>
      <c r="G438" s="830">
        <v>1058007</v>
      </c>
      <c r="H438" s="842">
        <v>17952</v>
      </c>
      <c r="I438" s="830" t="s">
        <v>45</v>
      </c>
      <c r="J438" s="774"/>
      <c r="K438" s="774"/>
      <c r="L438" s="622"/>
      <c r="M438" s="622"/>
      <c r="N438" s="622"/>
      <c r="O438" s="622"/>
      <c r="P438" s="622"/>
      <c r="Q438" s="622"/>
      <c r="R438" s="622"/>
      <c r="S438" s="746" t="s">
        <v>443</v>
      </c>
      <c r="T438" s="622"/>
      <c r="U438" s="834" t="s">
        <v>9</v>
      </c>
      <c r="V438" s="822"/>
      <c r="W438" s="823" t="s">
        <v>379</v>
      </c>
    </row>
    <row r="439" spans="2:23" ht="14.25" x14ac:dyDescent="0.2">
      <c r="B439" s="774">
        <v>54</v>
      </c>
      <c r="C439" s="774"/>
      <c r="D439" s="744" t="s">
        <v>366</v>
      </c>
      <c r="E439" s="744" t="s">
        <v>366</v>
      </c>
      <c r="F439" s="844">
        <v>40808</v>
      </c>
      <c r="G439" s="830">
        <v>1058011</v>
      </c>
      <c r="H439" s="842">
        <v>16000</v>
      </c>
      <c r="I439" s="830" t="s">
        <v>74</v>
      </c>
      <c r="J439" s="774"/>
      <c r="K439" s="774"/>
      <c r="L439" s="622"/>
      <c r="M439" s="622"/>
      <c r="N439" s="622"/>
      <c r="O439" s="622"/>
      <c r="P439" s="622"/>
      <c r="Q439" s="622"/>
      <c r="R439" s="622"/>
      <c r="S439" s="746" t="s">
        <v>443</v>
      </c>
      <c r="T439" s="622"/>
      <c r="U439" s="834" t="s">
        <v>13</v>
      </c>
      <c r="V439" s="822"/>
      <c r="W439" s="823" t="s">
        <v>379</v>
      </c>
    </row>
    <row r="440" spans="2:23" ht="14.25" x14ac:dyDescent="0.2">
      <c r="B440" s="774">
        <v>55</v>
      </c>
      <c r="C440" s="774"/>
      <c r="D440" s="744" t="s">
        <v>366</v>
      </c>
      <c r="E440" s="744" t="s">
        <v>366</v>
      </c>
      <c r="F440" s="844">
        <v>40813</v>
      </c>
      <c r="G440" s="830">
        <v>1058012</v>
      </c>
      <c r="H440" s="842">
        <v>4198.41</v>
      </c>
      <c r="I440" s="830" t="s">
        <v>75</v>
      </c>
      <c r="J440" s="774"/>
      <c r="K440" s="774"/>
      <c r="L440" s="622"/>
      <c r="M440" s="622"/>
      <c r="N440" s="622"/>
      <c r="O440" s="622"/>
      <c r="P440" s="622"/>
      <c r="Q440" s="622"/>
      <c r="R440" s="622"/>
      <c r="S440" s="746" t="s">
        <v>443</v>
      </c>
      <c r="T440" s="622"/>
      <c r="U440" s="834" t="s">
        <v>9</v>
      </c>
      <c r="V440" s="822"/>
      <c r="W440" s="823" t="s">
        <v>379</v>
      </c>
    </row>
    <row r="441" spans="2:23" ht="14.25" x14ac:dyDescent="0.2">
      <c r="B441" s="774">
        <v>56</v>
      </c>
      <c r="C441" s="774"/>
      <c r="D441" s="744" t="s">
        <v>366</v>
      </c>
      <c r="E441" s="744" t="s">
        <v>366</v>
      </c>
      <c r="F441" s="844">
        <v>40812</v>
      </c>
      <c r="G441" s="830">
        <v>1058013</v>
      </c>
      <c r="H441" s="842">
        <v>12308.8</v>
      </c>
      <c r="I441" s="830" t="s">
        <v>76</v>
      </c>
      <c r="J441" s="774"/>
      <c r="K441" s="774"/>
      <c r="L441" s="622"/>
      <c r="M441" s="622"/>
      <c r="N441" s="622"/>
      <c r="O441" s="622"/>
      <c r="P441" s="622"/>
      <c r="Q441" s="622"/>
      <c r="R441" s="622"/>
      <c r="S441" s="746" t="s">
        <v>443</v>
      </c>
      <c r="T441" s="622"/>
      <c r="U441" s="834" t="s">
        <v>9</v>
      </c>
      <c r="V441" s="822"/>
      <c r="W441" s="823" t="s">
        <v>379</v>
      </c>
    </row>
    <row r="442" spans="2:23" ht="14.25" x14ac:dyDescent="0.2">
      <c r="B442" s="774">
        <v>57</v>
      </c>
      <c r="C442" s="774"/>
      <c r="D442" s="744" t="s">
        <v>366</v>
      </c>
      <c r="E442" s="744" t="s">
        <v>366</v>
      </c>
      <c r="F442" s="844">
        <v>40792</v>
      </c>
      <c r="G442" s="830">
        <v>1058017</v>
      </c>
      <c r="H442" s="842">
        <v>15561</v>
      </c>
      <c r="I442" s="830" t="s">
        <v>54</v>
      </c>
      <c r="J442" s="774"/>
      <c r="K442" s="774"/>
      <c r="L442" s="622"/>
      <c r="M442" s="622"/>
      <c r="N442" s="622"/>
      <c r="O442" s="622"/>
      <c r="P442" s="622"/>
      <c r="Q442" s="622"/>
      <c r="R442" s="622"/>
      <c r="S442" s="746" t="s">
        <v>443</v>
      </c>
      <c r="T442" s="622"/>
      <c r="U442" s="834" t="s">
        <v>9</v>
      </c>
      <c r="V442" s="822"/>
      <c r="W442" s="823" t="s">
        <v>379</v>
      </c>
    </row>
    <row r="443" spans="2:23" ht="14.25" x14ac:dyDescent="0.2">
      <c r="B443" s="774">
        <v>58</v>
      </c>
      <c r="C443" s="774"/>
      <c r="D443" s="744" t="s">
        <v>366</v>
      </c>
      <c r="E443" s="744" t="s">
        <v>366</v>
      </c>
      <c r="F443" s="844">
        <v>40813</v>
      </c>
      <c r="G443" s="830">
        <v>1058018</v>
      </c>
      <c r="H443" s="842">
        <v>16925.63</v>
      </c>
      <c r="I443" s="830" t="s">
        <v>77</v>
      </c>
      <c r="J443" s="774"/>
      <c r="K443" s="774"/>
      <c r="L443" s="622"/>
      <c r="M443" s="622"/>
      <c r="N443" s="622"/>
      <c r="O443" s="622"/>
      <c r="P443" s="622"/>
      <c r="Q443" s="622"/>
      <c r="R443" s="622"/>
      <c r="S443" s="746" t="s">
        <v>443</v>
      </c>
      <c r="T443" s="622"/>
      <c r="U443" s="834" t="s">
        <v>9</v>
      </c>
      <c r="V443" s="822"/>
      <c r="W443" s="823" t="s">
        <v>379</v>
      </c>
    </row>
    <row r="444" spans="2:23" ht="14.25" x14ac:dyDescent="0.2">
      <c r="B444" s="774">
        <v>59</v>
      </c>
      <c r="C444" s="774"/>
      <c r="D444" s="744" t="s">
        <v>366</v>
      </c>
      <c r="E444" s="744" t="s">
        <v>366</v>
      </c>
      <c r="F444" s="844">
        <v>40814</v>
      </c>
      <c r="G444" s="830">
        <v>1058032</v>
      </c>
      <c r="H444" s="842">
        <v>16250.7</v>
      </c>
      <c r="I444" s="830" t="s">
        <v>78</v>
      </c>
      <c r="J444" s="774"/>
      <c r="K444" s="774"/>
      <c r="L444" s="622"/>
      <c r="M444" s="622"/>
      <c r="N444" s="622"/>
      <c r="O444" s="622"/>
      <c r="P444" s="622"/>
      <c r="Q444" s="622"/>
      <c r="R444" s="622"/>
      <c r="S444" s="746" t="s">
        <v>443</v>
      </c>
      <c r="T444" s="622"/>
      <c r="U444" s="834" t="s">
        <v>9</v>
      </c>
      <c r="V444" s="822"/>
      <c r="W444" s="823" t="s">
        <v>379</v>
      </c>
    </row>
    <row r="445" spans="2:23" ht="14.25" x14ac:dyDescent="0.2">
      <c r="B445" s="774">
        <v>60</v>
      </c>
      <c r="C445" s="774"/>
      <c r="D445" s="744" t="s">
        <v>366</v>
      </c>
      <c r="E445" s="744" t="s">
        <v>366</v>
      </c>
      <c r="F445" s="844">
        <v>40812</v>
      </c>
      <c r="G445" s="830">
        <v>1058040</v>
      </c>
      <c r="H445" s="842">
        <v>4570.3999999999996</v>
      </c>
      <c r="I445" s="830" t="s">
        <v>70</v>
      </c>
      <c r="J445" s="774"/>
      <c r="K445" s="774"/>
      <c r="L445" s="622"/>
      <c r="M445" s="622"/>
      <c r="N445" s="622"/>
      <c r="O445" s="622"/>
      <c r="P445" s="622"/>
      <c r="Q445" s="622"/>
      <c r="R445" s="622"/>
      <c r="S445" s="746" t="s">
        <v>443</v>
      </c>
      <c r="T445" s="622"/>
      <c r="U445" s="834" t="s">
        <v>9</v>
      </c>
      <c r="V445" s="822"/>
      <c r="W445" s="823" t="s">
        <v>379</v>
      </c>
    </row>
    <row r="446" spans="2:23" ht="14.25" x14ac:dyDescent="0.2">
      <c r="B446" s="774">
        <v>61</v>
      </c>
      <c r="C446" s="774"/>
      <c r="D446" s="744" t="s">
        <v>366</v>
      </c>
      <c r="E446" s="744" t="s">
        <v>366</v>
      </c>
      <c r="F446" s="844">
        <v>40812</v>
      </c>
      <c r="G446" s="830">
        <v>1058041</v>
      </c>
      <c r="H446" s="842">
        <v>4139.25</v>
      </c>
      <c r="I446" s="830" t="s">
        <v>42</v>
      </c>
      <c r="J446" s="774"/>
      <c r="K446" s="774"/>
      <c r="L446" s="622"/>
      <c r="M446" s="622"/>
      <c r="N446" s="622"/>
      <c r="O446" s="622"/>
      <c r="P446" s="622"/>
      <c r="Q446" s="622"/>
      <c r="R446" s="622"/>
      <c r="S446" s="746" t="s">
        <v>443</v>
      </c>
      <c r="T446" s="622"/>
      <c r="U446" s="834" t="s">
        <v>9</v>
      </c>
      <c r="V446" s="822"/>
      <c r="W446" s="823" t="s">
        <v>379</v>
      </c>
    </row>
    <row r="447" spans="2:23" ht="14.25" x14ac:dyDescent="0.2">
      <c r="B447" s="774">
        <v>62</v>
      </c>
      <c r="C447" s="774"/>
      <c r="D447" s="744" t="s">
        <v>366</v>
      </c>
      <c r="E447" s="744" t="s">
        <v>366</v>
      </c>
      <c r="F447" s="844">
        <v>40813</v>
      </c>
      <c r="G447" s="830">
        <v>1058044</v>
      </c>
      <c r="H447" s="842">
        <v>13140</v>
      </c>
      <c r="I447" s="830" t="s">
        <v>79</v>
      </c>
      <c r="J447" s="774"/>
      <c r="K447" s="774"/>
      <c r="L447" s="622"/>
      <c r="M447" s="622"/>
      <c r="N447" s="622"/>
      <c r="O447" s="622"/>
      <c r="P447" s="622"/>
      <c r="Q447" s="622"/>
      <c r="R447" s="622"/>
      <c r="S447" s="746" t="s">
        <v>443</v>
      </c>
      <c r="T447" s="622"/>
      <c r="U447" s="834" t="s">
        <v>9</v>
      </c>
      <c r="V447" s="822"/>
      <c r="W447" s="823" t="s">
        <v>379</v>
      </c>
    </row>
    <row r="448" spans="2:23" ht="14.25" x14ac:dyDescent="0.2">
      <c r="B448" s="774">
        <v>63</v>
      </c>
      <c r="C448" s="774"/>
      <c r="D448" s="744" t="s">
        <v>366</v>
      </c>
      <c r="E448" s="744" t="s">
        <v>366</v>
      </c>
      <c r="F448" s="844">
        <v>40814</v>
      </c>
      <c r="G448" s="830">
        <v>1058111</v>
      </c>
      <c r="H448" s="842">
        <v>2942</v>
      </c>
      <c r="I448" s="830" t="s">
        <v>82</v>
      </c>
      <c r="J448" s="774"/>
      <c r="K448" s="774"/>
      <c r="L448" s="622"/>
      <c r="M448" s="622"/>
      <c r="N448" s="622"/>
      <c r="O448" s="622"/>
      <c r="P448" s="622"/>
      <c r="Q448" s="622"/>
      <c r="R448" s="622"/>
      <c r="S448" s="746" t="s">
        <v>443</v>
      </c>
      <c r="T448" s="622"/>
      <c r="U448" s="834" t="s">
        <v>9</v>
      </c>
      <c r="V448" s="822"/>
      <c r="W448" s="823" t="s">
        <v>379</v>
      </c>
    </row>
    <row r="449" spans="2:23" ht="14.25" x14ac:dyDescent="0.2">
      <c r="B449" s="774">
        <v>64</v>
      </c>
      <c r="C449" s="774"/>
      <c r="D449" s="744" t="s">
        <v>366</v>
      </c>
      <c r="E449" s="744" t="s">
        <v>366</v>
      </c>
      <c r="F449" s="844">
        <v>40800</v>
      </c>
      <c r="G449" s="830">
        <v>1058116</v>
      </c>
      <c r="H449" s="842">
        <v>27223.200000000001</v>
      </c>
      <c r="I449" s="830" t="s">
        <v>83</v>
      </c>
      <c r="J449" s="774"/>
      <c r="K449" s="774"/>
      <c r="L449" s="622"/>
      <c r="M449" s="622"/>
      <c r="N449" s="622"/>
      <c r="O449" s="622"/>
      <c r="P449" s="622"/>
      <c r="Q449" s="622"/>
      <c r="R449" s="622"/>
      <c r="S449" s="746" t="s">
        <v>443</v>
      </c>
      <c r="T449" s="622"/>
      <c r="U449" s="834" t="s">
        <v>9</v>
      </c>
      <c r="V449" s="822"/>
      <c r="W449" s="823" t="s">
        <v>379</v>
      </c>
    </row>
    <row r="450" spans="2:23" ht="14.25" x14ac:dyDescent="0.2">
      <c r="B450" s="774">
        <v>65</v>
      </c>
      <c r="C450" s="774"/>
      <c r="D450" s="744" t="s">
        <v>366</v>
      </c>
      <c r="E450" s="744" t="s">
        <v>366</v>
      </c>
      <c r="F450" s="844">
        <v>40800</v>
      </c>
      <c r="G450" s="830">
        <v>1058118</v>
      </c>
      <c r="H450" s="842">
        <v>27223.200000000001</v>
      </c>
      <c r="I450" s="830" t="s">
        <v>83</v>
      </c>
      <c r="J450" s="774"/>
      <c r="K450" s="774"/>
      <c r="L450" s="622"/>
      <c r="M450" s="622"/>
      <c r="N450" s="622"/>
      <c r="O450" s="622"/>
      <c r="P450" s="622"/>
      <c r="Q450" s="622"/>
      <c r="R450" s="622"/>
      <c r="S450" s="746" t="s">
        <v>443</v>
      </c>
      <c r="T450" s="622"/>
      <c r="U450" s="834" t="s">
        <v>9</v>
      </c>
      <c r="V450" s="822"/>
      <c r="W450" s="823" t="s">
        <v>379</v>
      </c>
    </row>
    <row r="451" spans="2:23" ht="14.25" x14ac:dyDescent="0.2">
      <c r="B451" s="774">
        <v>66</v>
      </c>
      <c r="C451" s="774"/>
      <c r="D451" s="744" t="s">
        <v>366</v>
      </c>
      <c r="E451" s="744" t="s">
        <v>366</v>
      </c>
      <c r="F451" s="844">
        <v>40791</v>
      </c>
      <c r="G451" s="830">
        <v>1058151</v>
      </c>
      <c r="H451" s="842">
        <v>28000</v>
      </c>
      <c r="I451" s="830" t="s">
        <v>84</v>
      </c>
      <c r="J451" s="774"/>
      <c r="K451" s="774"/>
      <c r="L451" s="622"/>
      <c r="M451" s="622"/>
      <c r="N451" s="622"/>
      <c r="O451" s="622"/>
      <c r="P451" s="622"/>
      <c r="Q451" s="622"/>
      <c r="R451" s="622"/>
      <c r="S451" s="746" t="s">
        <v>443</v>
      </c>
      <c r="T451" s="622"/>
      <c r="U451" s="834" t="s">
        <v>9</v>
      </c>
      <c r="V451" s="822"/>
      <c r="W451" s="823" t="s">
        <v>379</v>
      </c>
    </row>
    <row r="452" spans="2:23" ht="14.25" x14ac:dyDescent="0.2">
      <c r="B452" s="774">
        <v>67</v>
      </c>
      <c r="C452" s="774"/>
      <c r="D452" s="744" t="s">
        <v>366</v>
      </c>
      <c r="E452" s="744" t="s">
        <v>366</v>
      </c>
      <c r="F452" s="844">
        <v>40820</v>
      </c>
      <c r="G452" s="830">
        <v>1058158</v>
      </c>
      <c r="H452" s="842">
        <v>3100</v>
      </c>
      <c r="I452" s="830" t="s">
        <v>85</v>
      </c>
      <c r="J452" s="774"/>
      <c r="K452" s="774"/>
      <c r="L452" s="622"/>
      <c r="M452" s="622"/>
      <c r="N452" s="622"/>
      <c r="O452" s="622"/>
      <c r="P452" s="622"/>
      <c r="Q452" s="622"/>
      <c r="R452" s="622"/>
      <c r="S452" s="746" t="s">
        <v>443</v>
      </c>
      <c r="T452" s="622"/>
      <c r="U452" s="834" t="s">
        <v>58</v>
      </c>
      <c r="V452" s="822"/>
      <c r="W452" s="823" t="s">
        <v>379</v>
      </c>
    </row>
    <row r="453" spans="2:23" ht="14.25" x14ac:dyDescent="0.2">
      <c r="B453" s="774">
        <v>68</v>
      </c>
      <c r="C453" s="774"/>
      <c r="D453" s="744" t="s">
        <v>366</v>
      </c>
      <c r="E453" s="744" t="s">
        <v>366</v>
      </c>
      <c r="F453" s="844">
        <v>40821</v>
      </c>
      <c r="G453" s="830">
        <v>1058167</v>
      </c>
      <c r="H453" s="842">
        <v>3705</v>
      </c>
      <c r="I453" s="830" t="s">
        <v>86</v>
      </c>
      <c r="J453" s="774"/>
      <c r="K453" s="774"/>
      <c r="L453" s="622"/>
      <c r="M453" s="622"/>
      <c r="N453" s="622"/>
      <c r="O453" s="622"/>
      <c r="P453" s="622"/>
      <c r="Q453" s="622"/>
      <c r="R453" s="622"/>
      <c r="S453" s="746" t="s">
        <v>443</v>
      </c>
      <c r="T453" s="622"/>
      <c r="U453" s="834" t="s">
        <v>13</v>
      </c>
      <c r="V453" s="822"/>
      <c r="W453" s="823" t="s">
        <v>379</v>
      </c>
    </row>
    <row r="454" spans="2:23" ht="14.25" x14ac:dyDescent="0.2">
      <c r="B454" s="774">
        <v>69</v>
      </c>
      <c r="C454" s="774"/>
      <c r="D454" s="744" t="s">
        <v>366</v>
      </c>
      <c r="E454" s="744" t="s">
        <v>366</v>
      </c>
      <c r="F454" s="844">
        <v>40812</v>
      </c>
      <c r="G454" s="830">
        <v>1058232</v>
      </c>
      <c r="H454" s="842">
        <v>855</v>
      </c>
      <c r="I454" s="830" t="s">
        <v>87</v>
      </c>
      <c r="J454" s="774"/>
      <c r="K454" s="774"/>
      <c r="L454" s="622"/>
      <c r="M454" s="622"/>
      <c r="N454" s="622"/>
      <c r="O454" s="622"/>
      <c r="P454" s="622"/>
      <c r="Q454" s="622"/>
      <c r="R454" s="622"/>
      <c r="S454" s="746" t="s">
        <v>443</v>
      </c>
      <c r="T454" s="622"/>
      <c r="U454" s="834" t="s">
        <v>13</v>
      </c>
      <c r="V454" s="822"/>
      <c r="W454" s="823" t="s">
        <v>379</v>
      </c>
    </row>
    <row r="455" spans="2:23" ht="14.25" x14ac:dyDescent="0.2">
      <c r="B455" s="774">
        <v>70</v>
      </c>
      <c r="C455" s="774"/>
      <c r="D455" s="744" t="s">
        <v>366</v>
      </c>
      <c r="E455" s="744" t="s">
        <v>366</v>
      </c>
      <c r="F455" s="844">
        <v>40821</v>
      </c>
      <c r="G455" s="830">
        <v>1058264</v>
      </c>
      <c r="H455" s="842">
        <v>11043</v>
      </c>
      <c r="I455" s="830" t="s">
        <v>88</v>
      </c>
      <c r="J455" s="774"/>
      <c r="K455" s="774"/>
      <c r="L455" s="622"/>
      <c r="M455" s="622"/>
      <c r="N455" s="622"/>
      <c r="O455" s="622"/>
      <c r="P455" s="622"/>
      <c r="Q455" s="622"/>
      <c r="R455" s="622"/>
      <c r="S455" s="746" t="s">
        <v>443</v>
      </c>
      <c r="T455" s="622"/>
      <c r="U455" s="834" t="s">
        <v>13</v>
      </c>
      <c r="V455" s="822"/>
      <c r="W455" s="823" t="s">
        <v>379</v>
      </c>
    </row>
    <row r="456" spans="2:23" ht="14.25" x14ac:dyDescent="0.2">
      <c r="B456" s="774">
        <v>71</v>
      </c>
      <c r="C456" s="774"/>
      <c r="D456" s="744" t="s">
        <v>366</v>
      </c>
      <c r="E456" s="744" t="s">
        <v>366</v>
      </c>
      <c r="F456" s="844">
        <v>40798</v>
      </c>
      <c r="G456" s="830">
        <v>1058278</v>
      </c>
      <c r="H456" s="842">
        <v>5522.4</v>
      </c>
      <c r="I456" s="830" t="s">
        <v>89</v>
      </c>
      <c r="J456" s="774"/>
      <c r="K456" s="774"/>
      <c r="L456" s="622"/>
      <c r="M456" s="622"/>
      <c r="N456" s="622"/>
      <c r="O456" s="622"/>
      <c r="P456" s="622"/>
      <c r="Q456" s="622"/>
      <c r="R456" s="622"/>
      <c r="S456" s="746" t="s">
        <v>443</v>
      </c>
      <c r="T456" s="622"/>
      <c r="U456" s="834" t="s">
        <v>13</v>
      </c>
      <c r="V456" s="822"/>
      <c r="W456" s="823" t="s">
        <v>379</v>
      </c>
    </row>
    <row r="457" spans="2:23" ht="14.25" x14ac:dyDescent="0.2">
      <c r="B457" s="774">
        <v>72</v>
      </c>
      <c r="C457" s="774"/>
      <c r="D457" s="744" t="s">
        <v>366</v>
      </c>
      <c r="E457" s="744" t="s">
        <v>366</v>
      </c>
      <c r="F457" s="844">
        <v>40798</v>
      </c>
      <c r="G457" s="830">
        <v>1058279</v>
      </c>
      <c r="H457" s="842">
        <v>485</v>
      </c>
      <c r="I457" s="830" t="s">
        <v>89</v>
      </c>
      <c r="J457" s="774"/>
      <c r="K457" s="774"/>
      <c r="L457" s="622"/>
      <c r="M457" s="622"/>
      <c r="N457" s="622"/>
      <c r="O457" s="622"/>
      <c r="P457" s="622"/>
      <c r="Q457" s="622"/>
      <c r="R457" s="622"/>
      <c r="S457" s="746" t="s">
        <v>443</v>
      </c>
      <c r="T457" s="622"/>
      <c r="U457" s="834" t="s">
        <v>90</v>
      </c>
      <c r="V457" s="822"/>
      <c r="W457" s="823" t="s">
        <v>379</v>
      </c>
    </row>
    <row r="458" spans="2:23" ht="14.25" x14ac:dyDescent="0.2">
      <c r="B458" s="774">
        <v>73</v>
      </c>
      <c r="C458" s="774"/>
      <c r="D458" s="744" t="s">
        <v>366</v>
      </c>
      <c r="E458" s="744" t="s">
        <v>366</v>
      </c>
      <c r="F458" s="844">
        <v>40815</v>
      </c>
      <c r="G458" s="830">
        <v>1058295</v>
      </c>
      <c r="H458" s="842">
        <v>11799</v>
      </c>
      <c r="I458" s="830" t="s">
        <v>91</v>
      </c>
      <c r="J458" s="774"/>
      <c r="K458" s="774"/>
      <c r="L458" s="622"/>
      <c r="M458" s="622"/>
      <c r="N458" s="622"/>
      <c r="O458" s="622"/>
      <c r="P458" s="622"/>
      <c r="Q458" s="622"/>
      <c r="R458" s="622"/>
      <c r="S458" s="746" t="s">
        <v>443</v>
      </c>
      <c r="T458" s="622"/>
      <c r="U458" s="834" t="s">
        <v>13</v>
      </c>
      <c r="V458" s="822"/>
      <c r="W458" s="823" t="s">
        <v>379</v>
      </c>
    </row>
    <row r="459" spans="2:23" ht="14.25" x14ac:dyDescent="0.2">
      <c r="B459" s="774">
        <v>74</v>
      </c>
      <c r="C459" s="774"/>
      <c r="D459" s="744" t="s">
        <v>366</v>
      </c>
      <c r="E459" s="744" t="s">
        <v>366</v>
      </c>
      <c r="F459" s="844">
        <v>40821</v>
      </c>
      <c r="G459" s="830">
        <v>1058297</v>
      </c>
      <c r="H459" s="842">
        <v>2083</v>
      </c>
      <c r="I459" s="830" t="s">
        <v>92</v>
      </c>
      <c r="J459" s="774"/>
      <c r="K459" s="774"/>
      <c r="L459" s="622"/>
      <c r="M459" s="622"/>
      <c r="N459" s="622"/>
      <c r="O459" s="622"/>
      <c r="P459" s="622"/>
      <c r="Q459" s="622"/>
      <c r="R459" s="622"/>
      <c r="S459" s="746" t="s">
        <v>443</v>
      </c>
      <c r="T459" s="622"/>
      <c r="U459" s="834" t="s">
        <v>13</v>
      </c>
      <c r="V459" s="822"/>
      <c r="W459" s="823" t="s">
        <v>379</v>
      </c>
    </row>
    <row r="460" spans="2:23" ht="14.25" x14ac:dyDescent="0.2">
      <c r="B460" s="774">
        <v>75</v>
      </c>
      <c r="C460" s="774"/>
      <c r="D460" s="744" t="s">
        <v>366</v>
      </c>
      <c r="E460" s="744" t="s">
        <v>366</v>
      </c>
      <c r="F460" s="844">
        <v>40833</v>
      </c>
      <c r="G460" s="830">
        <v>1058302</v>
      </c>
      <c r="H460" s="842">
        <v>8303.08</v>
      </c>
      <c r="I460" s="830" t="s">
        <v>93</v>
      </c>
      <c r="J460" s="774"/>
      <c r="K460" s="774"/>
      <c r="L460" s="622"/>
      <c r="M460" s="622"/>
      <c r="N460" s="622"/>
      <c r="O460" s="622"/>
      <c r="P460" s="622"/>
      <c r="Q460" s="622"/>
      <c r="R460" s="622"/>
      <c r="S460" s="746" t="s">
        <v>443</v>
      </c>
      <c r="T460" s="622"/>
      <c r="U460" s="834" t="s">
        <v>13</v>
      </c>
      <c r="V460" s="822"/>
      <c r="W460" s="823" t="s">
        <v>379</v>
      </c>
    </row>
    <row r="461" spans="2:23" ht="14.25" x14ac:dyDescent="0.2">
      <c r="B461" s="774">
        <v>76</v>
      </c>
      <c r="C461" s="774"/>
      <c r="D461" s="744" t="s">
        <v>366</v>
      </c>
      <c r="E461" s="744" t="s">
        <v>366</v>
      </c>
      <c r="F461" s="844">
        <v>40784</v>
      </c>
      <c r="G461" s="830">
        <v>1058371</v>
      </c>
      <c r="H461" s="842">
        <v>8363.6</v>
      </c>
      <c r="I461" s="830" t="s">
        <v>94</v>
      </c>
      <c r="J461" s="774"/>
      <c r="K461" s="774"/>
      <c r="L461" s="622"/>
      <c r="M461" s="622"/>
      <c r="N461" s="622"/>
      <c r="O461" s="622"/>
      <c r="P461" s="622"/>
      <c r="Q461" s="622"/>
      <c r="R461" s="622"/>
      <c r="S461" s="746" t="s">
        <v>443</v>
      </c>
      <c r="T461" s="622"/>
      <c r="U461" s="834" t="s">
        <v>13</v>
      </c>
      <c r="V461" s="822"/>
      <c r="W461" s="823" t="s">
        <v>379</v>
      </c>
    </row>
    <row r="462" spans="2:23" ht="14.25" x14ac:dyDescent="0.2">
      <c r="B462" s="774">
        <v>77</v>
      </c>
      <c r="C462" s="774"/>
      <c r="D462" s="744" t="s">
        <v>366</v>
      </c>
      <c r="E462" s="744" t="s">
        <v>366</v>
      </c>
      <c r="F462" s="844">
        <v>40826</v>
      </c>
      <c r="G462" s="830">
        <v>1058395</v>
      </c>
      <c r="H462" s="842">
        <v>2072.5</v>
      </c>
      <c r="I462" s="830" t="s">
        <v>95</v>
      </c>
      <c r="J462" s="774"/>
      <c r="K462" s="774"/>
      <c r="L462" s="622"/>
      <c r="M462" s="622"/>
      <c r="N462" s="622"/>
      <c r="O462" s="622"/>
      <c r="P462" s="622"/>
      <c r="Q462" s="622"/>
      <c r="R462" s="622"/>
      <c r="S462" s="746" t="s">
        <v>443</v>
      </c>
      <c r="T462" s="622"/>
      <c r="U462" s="834" t="s">
        <v>9</v>
      </c>
      <c r="V462" s="822"/>
      <c r="W462" s="823" t="s">
        <v>379</v>
      </c>
    </row>
    <row r="463" spans="2:23" ht="14.25" x14ac:dyDescent="0.2">
      <c r="B463" s="774">
        <v>78</v>
      </c>
      <c r="C463" s="774"/>
      <c r="D463" s="744" t="s">
        <v>366</v>
      </c>
      <c r="E463" s="744" t="s">
        <v>366</v>
      </c>
      <c r="F463" s="844">
        <v>40833</v>
      </c>
      <c r="G463" s="830">
        <v>1058381</v>
      </c>
      <c r="H463" s="842">
        <v>28659.599999999999</v>
      </c>
      <c r="I463" s="830" t="s">
        <v>96</v>
      </c>
      <c r="J463" s="774"/>
      <c r="K463" s="774"/>
      <c r="L463" s="622"/>
      <c r="M463" s="622"/>
      <c r="N463" s="622"/>
      <c r="O463" s="622"/>
      <c r="P463" s="622"/>
      <c r="Q463" s="622"/>
      <c r="R463" s="622"/>
      <c r="S463" s="746" t="s">
        <v>443</v>
      </c>
      <c r="T463" s="622"/>
      <c r="U463" s="834" t="s">
        <v>13</v>
      </c>
      <c r="V463" s="822"/>
      <c r="W463" s="823" t="s">
        <v>379</v>
      </c>
    </row>
    <row r="464" spans="2:23" ht="14.25" x14ac:dyDescent="0.2">
      <c r="B464" s="774">
        <v>79</v>
      </c>
      <c r="C464" s="774"/>
      <c r="D464" s="744" t="s">
        <v>366</v>
      </c>
      <c r="E464" s="744" t="s">
        <v>366</v>
      </c>
      <c r="F464" s="844">
        <v>40827</v>
      </c>
      <c r="G464" s="830">
        <v>1058510</v>
      </c>
      <c r="H464" s="842">
        <v>7560</v>
      </c>
      <c r="I464" s="830" t="s">
        <v>98</v>
      </c>
      <c r="J464" s="774"/>
      <c r="K464" s="774"/>
      <c r="L464" s="622"/>
      <c r="M464" s="622"/>
      <c r="N464" s="622"/>
      <c r="O464" s="622"/>
      <c r="P464" s="622"/>
      <c r="Q464" s="622"/>
      <c r="R464" s="622"/>
      <c r="S464" s="746" t="s">
        <v>443</v>
      </c>
      <c r="T464" s="622"/>
      <c r="U464" s="834" t="s">
        <v>97</v>
      </c>
      <c r="V464" s="822"/>
      <c r="W464" s="823" t="s">
        <v>379</v>
      </c>
    </row>
    <row r="465" spans="2:23" ht="14.25" x14ac:dyDescent="0.2">
      <c r="B465" s="774">
        <v>80</v>
      </c>
      <c r="C465" s="774"/>
      <c r="D465" s="744" t="s">
        <v>366</v>
      </c>
      <c r="E465" s="744" t="s">
        <v>366</v>
      </c>
      <c r="F465" s="844">
        <v>40834</v>
      </c>
      <c r="G465" s="830">
        <v>1058529</v>
      </c>
      <c r="H465" s="842">
        <v>10346.379999999999</v>
      </c>
      <c r="I465" s="830" t="s">
        <v>100</v>
      </c>
      <c r="J465" s="774"/>
      <c r="K465" s="774"/>
      <c r="L465" s="622"/>
      <c r="M465" s="622"/>
      <c r="N465" s="622"/>
      <c r="O465" s="622"/>
      <c r="P465" s="622"/>
      <c r="Q465" s="622"/>
      <c r="R465" s="622"/>
      <c r="S465" s="746" t="s">
        <v>443</v>
      </c>
      <c r="T465" s="622"/>
      <c r="U465" s="834" t="s">
        <v>9</v>
      </c>
      <c r="V465" s="822"/>
      <c r="W465" s="823" t="s">
        <v>379</v>
      </c>
    </row>
    <row r="466" spans="2:23" ht="14.25" x14ac:dyDescent="0.2">
      <c r="B466" s="774">
        <v>81</v>
      </c>
      <c r="C466" s="774"/>
      <c r="D466" s="744" t="s">
        <v>366</v>
      </c>
      <c r="E466" s="744" t="s">
        <v>366</v>
      </c>
      <c r="F466" s="844">
        <v>40835</v>
      </c>
      <c r="G466" s="830">
        <v>1058552</v>
      </c>
      <c r="H466" s="842">
        <v>5302.6</v>
      </c>
      <c r="I466" s="830" t="s">
        <v>101</v>
      </c>
      <c r="J466" s="774"/>
      <c r="K466" s="774"/>
      <c r="L466" s="622"/>
      <c r="M466" s="622"/>
      <c r="N466" s="622"/>
      <c r="O466" s="622"/>
      <c r="P466" s="622"/>
      <c r="Q466" s="622"/>
      <c r="R466" s="622"/>
      <c r="S466" s="746" t="s">
        <v>443</v>
      </c>
      <c r="T466" s="622"/>
      <c r="U466" s="834" t="s">
        <v>9</v>
      </c>
      <c r="V466" s="822"/>
      <c r="W466" s="823" t="s">
        <v>379</v>
      </c>
    </row>
    <row r="467" spans="2:23" ht="14.25" x14ac:dyDescent="0.2">
      <c r="B467" s="774">
        <v>82</v>
      </c>
      <c r="C467" s="774"/>
      <c r="D467" s="744" t="s">
        <v>366</v>
      </c>
      <c r="E467" s="744" t="s">
        <v>366</v>
      </c>
      <c r="F467" s="844">
        <v>40834</v>
      </c>
      <c r="G467" s="830">
        <v>1058565</v>
      </c>
      <c r="H467" s="842">
        <v>6714.6</v>
      </c>
      <c r="I467" s="830" t="s">
        <v>102</v>
      </c>
      <c r="J467" s="774"/>
      <c r="K467" s="774"/>
      <c r="L467" s="622"/>
      <c r="M467" s="622"/>
      <c r="N467" s="622"/>
      <c r="O467" s="622"/>
      <c r="P467" s="622"/>
      <c r="Q467" s="622"/>
      <c r="R467" s="622"/>
      <c r="S467" s="746" t="s">
        <v>443</v>
      </c>
      <c r="T467" s="622"/>
      <c r="U467" s="834" t="s">
        <v>9</v>
      </c>
      <c r="V467" s="822"/>
      <c r="W467" s="823" t="s">
        <v>379</v>
      </c>
    </row>
    <row r="468" spans="2:23" ht="14.25" x14ac:dyDescent="0.2">
      <c r="B468" s="774">
        <v>83</v>
      </c>
      <c r="C468" s="774"/>
      <c r="D468" s="744" t="s">
        <v>366</v>
      </c>
      <c r="E468" s="744" t="s">
        <v>366</v>
      </c>
      <c r="F468" s="844">
        <v>41201</v>
      </c>
      <c r="G468" s="830">
        <v>1058634</v>
      </c>
      <c r="H468" s="842">
        <v>11519.3</v>
      </c>
      <c r="I468" s="830" t="s">
        <v>104</v>
      </c>
      <c r="J468" s="774"/>
      <c r="K468" s="774"/>
      <c r="L468" s="622"/>
      <c r="M468" s="622"/>
      <c r="N468" s="622"/>
      <c r="O468" s="622"/>
      <c r="P468" s="622"/>
      <c r="Q468" s="622"/>
      <c r="R468" s="622"/>
      <c r="S468" s="746" t="s">
        <v>443</v>
      </c>
      <c r="T468" s="622"/>
      <c r="U468" s="834" t="s">
        <v>13</v>
      </c>
      <c r="V468" s="822"/>
      <c r="W468" s="823" t="s">
        <v>379</v>
      </c>
    </row>
    <row r="469" spans="2:23" ht="14.25" x14ac:dyDescent="0.2">
      <c r="B469" s="774">
        <v>84</v>
      </c>
      <c r="C469" s="774"/>
      <c r="D469" s="744" t="s">
        <v>366</v>
      </c>
      <c r="E469" s="744" t="s">
        <v>366</v>
      </c>
      <c r="F469" s="844">
        <v>40854</v>
      </c>
      <c r="G469" s="830">
        <v>1058801</v>
      </c>
      <c r="H469" s="842">
        <v>27540</v>
      </c>
      <c r="I469" s="830" t="s">
        <v>106</v>
      </c>
      <c r="J469" s="774"/>
      <c r="K469" s="774"/>
      <c r="L469" s="622"/>
      <c r="M469" s="622"/>
      <c r="N469" s="622"/>
      <c r="O469" s="622"/>
      <c r="P469" s="622"/>
      <c r="Q469" s="622"/>
      <c r="R469" s="622"/>
      <c r="S469" s="746" t="s">
        <v>443</v>
      </c>
      <c r="T469" s="622"/>
      <c r="U469" s="834" t="s">
        <v>9</v>
      </c>
      <c r="V469" s="822"/>
      <c r="W469" s="823" t="s">
        <v>379</v>
      </c>
    </row>
    <row r="470" spans="2:23" ht="14.25" x14ac:dyDescent="0.2">
      <c r="B470" s="774">
        <v>85</v>
      </c>
      <c r="C470" s="774"/>
      <c r="D470" s="744" t="s">
        <v>366</v>
      </c>
      <c r="E470" s="744" t="s">
        <v>366</v>
      </c>
      <c r="F470" s="844">
        <v>40855</v>
      </c>
      <c r="G470" s="830">
        <v>1058807</v>
      </c>
      <c r="H470" s="842">
        <v>2407.12</v>
      </c>
      <c r="I470" s="830" t="s">
        <v>27</v>
      </c>
      <c r="J470" s="774"/>
      <c r="K470" s="774"/>
      <c r="L470" s="622"/>
      <c r="M470" s="622"/>
      <c r="N470" s="622"/>
      <c r="O470" s="622"/>
      <c r="P470" s="622"/>
      <c r="Q470" s="622"/>
      <c r="R470" s="622"/>
      <c r="S470" s="746" t="s">
        <v>443</v>
      </c>
      <c r="T470" s="622"/>
      <c r="U470" s="834" t="s">
        <v>9</v>
      </c>
      <c r="V470" s="822"/>
      <c r="W470" s="823" t="s">
        <v>379</v>
      </c>
    </row>
    <row r="471" spans="2:23" ht="14.25" x14ac:dyDescent="0.2">
      <c r="B471" s="774">
        <v>86</v>
      </c>
      <c r="C471" s="774"/>
      <c r="D471" s="744" t="s">
        <v>366</v>
      </c>
      <c r="E471" s="744" t="s">
        <v>366</v>
      </c>
      <c r="F471" s="844">
        <v>40855</v>
      </c>
      <c r="G471" s="830">
        <v>1058815</v>
      </c>
      <c r="H471" s="842">
        <v>2088</v>
      </c>
      <c r="I471" s="830" t="s">
        <v>107</v>
      </c>
      <c r="J471" s="774"/>
      <c r="K471" s="774"/>
      <c r="L471" s="622"/>
      <c r="M471" s="622"/>
      <c r="N471" s="622"/>
      <c r="O471" s="622"/>
      <c r="P471" s="622"/>
      <c r="Q471" s="622"/>
      <c r="R471" s="622"/>
      <c r="S471" s="746" t="s">
        <v>443</v>
      </c>
      <c r="T471" s="622"/>
      <c r="U471" s="834" t="s">
        <v>9</v>
      </c>
      <c r="V471" s="822"/>
      <c r="W471" s="823" t="s">
        <v>379</v>
      </c>
    </row>
    <row r="472" spans="2:23" ht="14.25" x14ac:dyDescent="0.2">
      <c r="B472" s="774">
        <v>87</v>
      </c>
      <c r="C472" s="774"/>
      <c r="D472" s="744" t="s">
        <v>366</v>
      </c>
      <c r="E472" s="744" t="s">
        <v>366</v>
      </c>
      <c r="F472" s="844" t="s">
        <v>108</v>
      </c>
      <c r="G472" s="830">
        <v>1058840</v>
      </c>
      <c r="H472" s="842">
        <v>5167.62</v>
      </c>
      <c r="I472" s="830" t="s">
        <v>109</v>
      </c>
      <c r="J472" s="774"/>
      <c r="K472" s="774"/>
      <c r="L472" s="622"/>
      <c r="M472" s="622"/>
      <c r="N472" s="622"/>
      <c r="O472" s="622"/>
      <c r="P472" s="622"/>
      <c r="Q472" s="622"/>
      <c r="R472" s="622"/>
      <c r="S472" s="746" t="s">
        <v>443</v>
      </c>
      <c r="T472" s="622"/>
      <c r="U472" s="834" t="s">
        <v>9</v>
      </c>
      <c r="V472" s="822"/>
      <c r="W472" s="823" t="s">
        <v>379</v>
      </c>
    </row>
    <row r="473" spans="2:23" ht="14.25" x14ac:dyDescent="0.2">
      <c r="B473" s="774">
        <v>88</v>
      </c>
      <c r="C473" s="774"/>
      <c r="D473" s="744" t="s">
        <v>366</v>
      </c>
      <c r="E473" s="744" t="s">
        <v>366</v>
      </c>
      <c r="F473" s="844">
        <v>40837</v>
      </c>
      <c r="G473" s="830">
        <v>1058810</v>
      </c>
      <c r="H473" s="842">
        <v>2279</v>
      </c>
      <c r="I473" s="830" t="s">
        <v>110</v>
      </c>
      <c r="J473" s="774"/>
      <c r="K473" s="774"/>
      <c r="L473" s="622"/>
      <c r="M473" s="622"/>
      <c r="N473" s="622"/>
      <c r="O473" s="622"/>
      <c r="P473" s="622"/>
      <c r="Q473" s="622"/>
      <c r="R473" s="622"/>
      <c r="S473" s="746" t="s">
        <v>443</v>
      </c>
      <c r="T473" s="622"/>
      <c r="U473" s="834" t="s">
        <v>111</v>
      </c>
      <c r="V473" s="822"/>
      <c r="W473" s="823" t="s">
        <v>379</v>
      </c>
    </row>
    <row r="474" spans="2:23" ht="14.25" x14ac:dyDescent="0.2">
      <c r="B474" s="774">
        <v>89</v>
      </c>
      <c r="C474" s="774"/>
      <c r="D474" s="744" t="s">
        <v>366</v>
      </c>
      <c r="E474" s="744" t="s">
        <v>366</v>
      </c>
      <c r="F474" s="844">
        <v>40837</v>
      </c>
      <c r="G474" s="830">
        <v>1058834</v>
      </c>
      <c r="H474" s="842">
        <v>2408</v>
      </c>
      <c r="I474" s="830" t="s">
        <v>110</v>
      </c>
      <c r="J474" s="774"/>
      <c r="K474" s="774"/>
      <c r="L474" s="622"/>
      <c r="M474" s="622"/>
      <c r="N474" s="622"/>
      <c r="O474" s="622"/>
      <c r="P474" s="622"/>
      <c r="Q474" s="622"/>
      <c r="R474" s="622"/>
      <c r="S474" s="746" t="s">
        <v>443</v>
      </c>
      <c r="T474" s="622"/>
      <c r="U474" s="834" t="s">
        <v>111</v>
      </c>
      <c r="V474" s="822"/>
      <c r="W474" s="823" t="s">
        <v>379</v>
      </c>
    </row>
    <row r="475" spans="2:23" ht="14.25" x14ac:dyDescent="0.2">
      <c r="B475" s="774">
        <v>90</v>
      </c>
      <c r="C475" s="774"/>
      <c r="D475" s="744" t="s">
        <v>366</v>
      </c>
      <c r="E475" s="744" t="s">
        <v>366</v>
      </c>
      <c r="F475" s="844">
        <v>40856</v>
      </c>
      <c r="G475" s="830">
        <v>1058869</v>
      </c>
      <c r="H475" s="842">
        <v>6000</v>
      </c>
      <c r="I475" s="830" t="s">
        <v>112</v>
      </c>
      <c r="J475" s="774"/>
      <c r="K475" s="774"/>
      <c r="L475" s="622"/>
      <c r="M475" s="622"/>
      <c r="N475" s="622"/>
      <c r="O475" s="622"/>
      <c r="P475" s="622"/>
      <c r="Q475" s="622"/>
      <c r="R475" s="622"/>
      <c r="S475" s="746" t="s">
        <v>443</v>
      </c>
      <c r="T475" s="622"/>
      <c r="U475" s="834" t="s">
        <v>148</v>
      </c>
      <c r="V475" s="822"/>
      <c r="W475" s="823" t="s">
        <v>379</v>
      </c>
    </row>
    <row r="476" spans="2:23" ht="14.25" x14ac:dyDescent="0.2">
      <c r="B476" s="774">
        <v>91</v>
      </c>
      <c r="C476" s="774"/>
      <c r="D476" s="744" t="s">
        <v>366</v>
      </c>
      <c r="E476" s="744" t="s">
        <v>366</v>
      </c>
      <c r="F476" s="844">
        <v>40794</v>
      </c>
      <c r="G476" s="830">
        <v>1058846</v>
      </c>
      <c r="H476" s="842">
        <v>18000</v>
      </c>
      <c r="I476" s="830" t="s">
        <v>114</v>
      </c>
      <c r="J476" s="774"/>
      <c r="K476" s="774"/>
      <c r="L476" s="622"/>
      <c r="M476" s="622"/>
      <c r="N476" s="622"/>
      <c r="O476" s="622"/>
      <c r="P476" s="622"/>
      <c r="Q476" s="622"/>
      <c r="R476" s="622"/>
      <c r="S476" s="746" t="s">
        <v>443</v>
      </c>
      <c r="T476" s="622"/>
      <c r="U476" s="834" t="s">
        <v>9</v>
      </c>
      <c r="V476" s="822"/>
      <c r="W476" s="823" t="s">
        <v>379</v>
      </c>
    </row>
    <row r="477" spans="2:23" ht="14.25" x14ac:dyDescent="0.2">
      <c r="B477" s="774">
        <v>92</v>
      </c>
      <c r="C477" s="774"/>
      <c r="D477" s="744" t="s">
        <v>366</v>
      </c>
      <c r="E477" s="744" t="s">
        <v>366</v>
      </c>
      <c r="F477" s="844">
        <v>40856</v>
      </c>
      <c r="G477" s="830">
        <v>1058877</v>
      </c>
      <c r="H477" s="842">
        <v>5130</v>
      </c>
      <c r="I477" s="830" t="s">
        <v>115</v>
      </c>
      <c r="J477" s="774"/>
      <c r="K477" s="774"/>
      <c r="L477" s="622"/>
      <c r="M477" s="622"/>
      <c r="N477" s="622"/>
      <c r="O477" s="622"/>
      <c r="P477" s="622"/>
      <c r="Q477" s="622"/>
      <c r="R477" s="622"/>
      <c r="S477" s="746" t="s">
        <v>443</v>
      </c>
      <c r="T477" s="622"/>
      <c r="U477" s="834" t="s">
        <v>9</v>
      </c>
      <c r="V477" s="822"/>
      <c r="W477" s="823" t="s">
        <v>379</v>
      </c>
    </row>
    <row r="478" spans="2:23" ht="14.25" x14ac:dyDescent="0.2">
      <c r="B478" s="774">
        <v>93</v>
      </c>
      <c r="C478" s="774"/>
      <c r="D478" s="744" t="s">
        <v>366</v>
      </c>
      <c r="E478" s="744" t="s">
        <v>366</v>
      </c>
      <c r="F478" s="844">
        <v>40850</v>
      </c>
      <c r="G478" s="830">
        <v>1058920</v>
      </c>
      <c r="H478" s="842">
        <v>22521</v>
      </c>
      <c r="I478" s="830" t="s">
        <v>117</v>
      </c>
      <c r="J478" s="774"/>
      <c r="K478" s="774"/>
      <c r="L478" s="622"/>
      <c r="M478" s="622"/>
      <c r="N478" s="622"/>
      <c r="O478" s="622"/>
      <c r="P478" s="622"/>
      <c r="Q478" s="622"/>
      <c r="R478" s="622"/>
      <c r="S478" s="746" t="s">
        <v>443</v>
      </c>
      <c r="T478" s="622"/>
      <c r="U478" s="834" t="s">
        <v>116</v>
      </c>
      <c r="V478" s="822"/>
      <c r="W478" s="823" t="s">
        <v>379</v>
      </c>
    </row>
    <row r="479" spans="2:23" ht="14.25" x14ac:dyDescent="0.2">
      <c r="B479" s="774">
        <v>94</v>
      </c>
      <c r="C479" s="774"/>
      <c r="D479" s="744" t="s">
        <v>366</v>
      </c>
      <c r="E479" s="744" t="s">
        <v>366</v>
      </c>
      <c r="F479" s="844">
        <v>40828</v>
      </c>
      <c r="G479" s="830">
        <v>1058922</v>
      </c>
      <c r="H479" s="842">
        <v>22509</v>
      </c>
      <c r="I479" s="830" t="s">
        <v>118</v>
      </c>
      <c r="J479" s="774"/>
      <c r="K479" s="774"/>
      <c r="L479" s="622"/>
      <c r="M479" s="622"/>
      <c r="N479" s="622"/>
      <c r="O479" s="622"/>
      <c r="P479" s="622"/>
      <c r="Q479" s="622"/>
      <c r="R479" s="622"/>
      <c r="S479" s="746" t="s">
        <v>443</v>
      </c>
      <c r="T479" s="622"/>
      <c r="U479" s="834" t="s">
        <v>116</v>
      </c>
      <c r="V479" s="822"/>
      <c r="W479" s="823" t="s">
        <v>379</v>
      </c>
    </row>
    <row r="480" spans="2:23" ht="14.25" x14ac:dyDescent="0.2">
      <c r="B480" s="774">
        <v>95</v>
      </c>
      <c r="C480" s="774"/>
      <c r="D480" s="744" t="s">
        <v>366</v>
      </c>
      <c r="E480" s="744" t="s">
        <v>366</v>
      </c>
      <c r="F480" s="844">
        <v>40855</v>
      </c>
      <c r="G480" s="830">
        <v>1058927</v>
      </c>
      <c r="H480" s="842">
        <v>6498</v>
      </c>
      <c r="I480" s="830" t="s">
        <v>119</v>
      </c>
      <c r="J480" s="774"/>
      <c r="K480" s="774"/>
      <c r="L480" s="622"/>
      <c r="M480" s="622"/>
      <c r="N480" s="622"/>
      <c r="O480" s="622"/>
      <c r="P480" s="622"/>
      <c r="Q480" s="622"/>
      <c r="R480" s="622"/>
      <c r="S480" s="746" t="s">
        <v>443</v>
      </c>
      <c r="T480" s="622"/>
      <c r="U480" s="834" t="s">
        <v>116</v>
      </c>
      <c r="V480" s="822"/>
      <c r="W480" s="823" t="s">
        <v>379</v>
      </c>
    </row>
    <row r="481" spans="2:23" ht="14.25" x14ac:dyDescent="0.2">
      <c r="B481" s="774">
        <v>96</v>
      </c>
      <c r="C481" s="774"/>
      <c r="D481" s="744" t="s">
        <v>366</v>
      </c>
      <c r="E481" s="744" t="s">
        <v>366</v>
      </c>
      <c r="F481" s="844">
        <v>40844</v>
      </c>
      <c r="G481" s="830">
        <v>1058930</v>
      </c>
      <c r="H481" s="842">
        <v>4791.6000000000004</v>
      </c>
      <c r="I481" s="830" t="s">
        <v>120</v>
      </c>
      <c r="J481" s="774"/>
      <c r="K481" s="774"/>
      <c r="L481" s="622"/>
      <c r="M481" s="622"/>
      <c r="N481" s="622"/>
      <c r="O481" s="622"/>
      <c r="P481" s="622"/>
      <c r="Q481" s="622"/>
      <c r="R481" s="622"/>
      <c r="S481" s="746" t="s">
        <v>443</v>
      </c>
      <c r="T481" s="622"/>
      <c r="U481" s="834" t="s">
        <v>116</v>
      </c>
      <c r="V481" s="822"/>
      <c r="W481" s="823" t="s">
        <v>379</v>
      </c>
    </row>
    <row r="482" spans="2:23" ht="14.25" x14ac:dyDescent="0.2">
      <c r="B482" s="774">
        <v>97</v>
      </c>
      <c r="C482" s="774"/>
      <c r="D482" s="744" t="s">
        <v>366</v>
      </c>
      <c r="E482" s="744" t="s">
        <v>366</v>
      </c>
      <c r="F482" s="844">
        <v>40861</v>
      </c>
      <c r="G482" s="830">
        <v>1058964</v>
      </c>
      <c r="H482" s="842">
        <v>23261</v>
      </c>
      <c r="I482" s="830" t="s">
        <v>121</v>
      </c>
      <c r="J482" s="774"/>
      <c r="K482" s="774"/>
      <c r="L482" s="622"/>
      <c r="M482" s="622"/>
      <c r="N482" s="622"/>
      <c r="O482" s="622"/>
      <c r="P482" s="622"/>
      <c r="Q482" s="622"/>
      <c r="R482" s="622"/>
      <c r="S482" s="746" t="s">
        <v>443</v>
      </c>
      <c r="T482" s="622"/>
      <c r="U482" s="834" t="s">
        <v>116</v>
      </c>
      <c r="V482" s="822"/>
      <c r="W482" s="823" t="s">
        <v>379</v>
      </c>
    </row>
    <row r="483" spans="2:23" ht="14.25" x14ac:dyDescent="0.2">
      <c r="B483" s="774">
        <v>98</v>
      </c>
      <c r="C483" s="774"/>
      <c r="D483" s="744" t="s">
        <v>366</v>
      </c>
      <c r="E483" s="744" t="s">
        <v>366</v>
      </c>
      <c r="F483" s="844">
        <v>40856</v>
      </c>
      <c r="G483" s="830">
        <v>1058925</v>
      </c>
      <c r="H483" s="842">
        <v>6400</v>
      </c>
      <c r="I483" s="830" t="s">
        <v>122</v>
      </c>
      <c r="J483" s="774"/>
      <c r="K483" s="774"/>
      <c r="L483" s="622"/>
      <c r="M483" s="622"/>
      <c r="N483" s="622"/>
      <c r="O483" s="622"/>
      <c r="P483" s="622"/>
      <c r="Q483" s="622"/>
      <c r="R483" s="622"/>
      <c r="S483" s="746" t="s">
        <v>443</v>
      </c>
      <c r="T483" s="622"/>
      <c r="U483" s="834" t="s">
        <v>13</v>
      </c>
      <c r="V483" s="822"/>
      <c r="W483" s="823" t="s">
        <v>379</v>
      </c>
    </row>
    <row r="484" spans="2:23" ht="14.25" x14ac:dyDescent="0.2">
      <c r="B484" s="774">
        <v>99</v>
      </c>
      <c r="C484" s="774"/>
      <c r="D484" s="744" t="s">
        <v>366</v>
      </c>
      <c r="E484" s="744" t="s">
        <v>366</v>
      </c>
      <c r="F484" s="844">
        <v>40854</v>
      </c>
      <c r="G484" s="830">
        <v>1058944</v>
      </c>
      <c r="H484" s="842">
        <v>18100</v>
      </c>
      <c r="I484" s="830" t="s">
        <v>124</v>
      </c>
      <c r="J484" s="774"/>
      <c r="K484" s="774"/>
      <c r="L484" s="622"/>
      <c r="M484" s="622"/>
      <c r="N484" s="622"/>
      <c r="O484" s="622"/>
      <c r="P484" s="622"/>
      <c r="Q484" s="622"/>
      <c r="R484" s="622"/>
      <c r="S484" s="746" t="s">
        <v>443</v>
      </c>
      <c r="T484" s="622"/>
      <c r="U484" s="834" t="s">
        <v>13</v>
      </c>
      <c r="V484" s="822"/>
      <c r="W484" s="823" t="s">
        <v>379</v>
      </c>
    </row>
    <row r="485" spans="2:23" ht="14.25" x14ac:dyDescent="0.2">
      <c r="B485" s="774">
        <v>100</v>
      </c>
      <c r="C485" s="774"/>
      <c r="D485" s="744" t="s">
        <v>366</v>
      </c>
      <c r="E485" s="744" t="s">
        <v>366</v>
      </c>
      <c r="F485" s="844">
        <v>40863</v>
      </c>
      <c r="G485" s="830">
        <v>1058974</v>
      </c>
      <c r="H485" s="842">
        <v>16758</v>
      </c>
      <c r="I485" s="830" t="s">
        <v>125</v>
      </c>
      <c r="J485" s="774"/>
      <c r="K485" s="774"/>
      <c r="L485" s="622"/>
      <c r="M485" s="622"/>
      <c r="N485" s="622"/>
      <c r="O485" s="622"/>
      <c r="P485" s="622"/>
      <c r="Q485" s="622"/>
      <c r="R485" s="622"/>
      <c r="S485" s="746" t="s">
        <v>443</v>
      </c>
      <c r="T485" s="622"/>
      <c r="U485" s="834" t="s">
        <v>13</v>
      </c>
      <c r="V485" s="822"/>
      <c r="W485" s="823" t="s">
        <v>379</v>
      </c>
    </row>
    <row r="486" spans="2:23" ht="14.25" x14ac:dyDescent="0.2">
      <c r="B486" s="774">
        <v>101</v>
      </c>
      <c r="C486" s="774"/>
      <c r="D486" s="744" t="s">
        <v>366</v>
      </c>
      <c r="E486" s="744" t="s">
        <v>366</v>
      </c>
      <c r="F486" s="844">
        <v>40857</v>
      </c>
      <c r="G486" s="830">
        <v>1058977</v>
      </c>
      <c r="H486" s="842">
        <v>29953.919999999998</v>
      </c>
      <c r="I486" s="830" t="s">
        <v>346</v>
      </c>
      <c r="J486" s="774"/>
      <c r="K486" s="774"/>
      <c r="L486" s="622"/>
      <c r="M486" s="622"/>
      <c r="N486" s="622"/>
      <c r="O486" s="622"/>
      <c r="P486" s="622"/>
      <c r="Q486" s="622"/>
      <c r="R486" s="622"/>
      <c r="S486" s="746" t="s">
        <v>443</v>
      </c>
      <c r="T486" s="622"/>
      <c r="U486" s="834" t="s">
        <v>13</v>
      </c>
      <c r="V486" s="822"/>
      <c r="W486" s="823" t="s">
        <v>379</v>
      </c>
    </row>
    <row r="487" spans="2:23" ht="14.25" x14ac:dyDescent="0.2">
      <c r="B487" s="774">
        <v>102</v>
      </c>
      <c r="C487" s="774"/>
      <c r="D487" s="744" t="s">
        <v>366</v>
      </c>
      <c r="E487" s="744" t="s">
        <v>366</v>
      </c>
      <c r="F487" s="844">
        <v>40851</v>
      </c>
      <c r="G487" s="830">
        <v>1058988</v>
      </c>
      <c r="H487" s="842">
        <v>2400</v>
      </c>
      <c r="I487" s="830" t="s">
        <v>126</v>
      </c>
      <c r="J487" s="774"/>
      <c r="K487" s="774"/>
      <c r="L487" s="622"/>
      <c r="M487" s="622"/>
      <c r="N487" s="622"/>
      <c r="O487" s="622"/>
      <c r="P487" s="622"/>
      <c r="Q487" s="622"/>
      <c r="R487" s="622"/>
      <c r="S487" s="746" t="s">
        <v>443</v>
      </c>
      <c r="T487" s="622"/>
      <c r="U487" s="834" t="s">
        <v>9</v>
      </c>
      <c r="V487" s="822"/>
      <c r="W487" s="823" t="s">
        <v>379</v>
      </c>
    </row>
    <row r="488" spans="2:23" ht="14.25" x14ac:dyDescent="0.2">
      <c r="B488" s="774">
        <v>103</v>
      </c>
      <c r="C488" s="774"/>
      <c r="D488" s="744" t="s">
        <v>366</v>
      </c>
      <c r="E488" s="744" t="s">
        <v>366</v>
      </c>
      <c r="F488" s="844">
        <v>40863</v>
      </c>
      <c r="G488" s="830">
        <v>1059049</v>
      </c>
      <c r="H488" s="842">
        <v>11742</v>
      </c>
      <c r="I488" s="830" t="s">
        <v>127</v>
      </c>
      <c r="J488" s="774"/>
      <c r="K488" s="774"/>
      <c r="L488" s="622"/>
      <c r="M488" s="622"/>
      <c r="N488" s="622"/>
      <c r="O488" s="622"/>
      <c r="P488" s="622"/>
      <c r="Q488" s="622"/>
      <c r="R488" s="622"/>
      <c r="S488" s="746" t="s">
        <v>443</v>
      </c>
      <c r="T488" s="622"/>
      <c r="U488" s="834" t="s">
        <v>9</v>
      </c>
      <c r="V488" s="822"/>
      <c r="W488" s="823" t="s">
        <v>379</v>
      </c>
    </row>
    <row r="489" spans="2:23" ht="14.25" x14ac:dyDescent="0.2">
      <c r="B489" s="774">
        <v>104</v>
      </c>
      <c r="C489" s="774"/>
      <c r="D489" s="744" t="s">
        <v>366</v>
      </c>
      <c r="E489" s="744" t="s">
        <v>366</v>
      </c>
      <c r="F489" s="844">
        <v>40863</v>
      </c>
      <c r="G489" s="830">
        <v>1059049</v>
      </c>
      <c r="H489" s="842">
        <v>11742</v>
      </c>
      <c r="I489" s="830" t="s">
        <v>127</v>
      </c>
      <c r="J489" s="774"/>
      <c r="K489" s="774"/>
      <c r="L489" s="622"/>
      <c r="M489" s="622"/>
      <c r="N489" s="622"/>
      <c r="O489" s="622"/>
      <c r="P489" s="622"/>
      <c r="Q489" s="622"/>
      <c r="R489" s="622"/>
      <c r="S489" s="746" t="s">
        <v>443</v>
      </c>
      <c r="T489" s="622"/>
      <c r="U489" s="834" t="s">
        <v>149</v>
      </c>
      <c r="V489" s="822"/>
      <c r="W489" s="823" t="s">
        <v>379</v>
      </c>
    </row>
    <row r="490" spans="2:23" ht="14.25" x14ac:dyDescent="0.2">
      <c r="B490" s="774">
        <v>105</v>
      </c>
      <c r="C490" s="774"/>
      <c r="D490" s="744" t="s">
        <v>366</v>
      </c>
      <c r="E490" s="744" t="s">
        <v>366</v>
      </c>
      <c r="F490" s="844">
        <v>40864</v>
      </c>
      <c r="G490" s="830">
        <v>1059016</v>
      </c>
      <c r="H490" s="842">
        <v>3000</v>
      </c>
      <c r="I490" s="830" t="s">
        <v>71</v>
      </c>
      <c r="J490" s="774"/>
      <c r="K490" s="774"/>
      <c r="L490" s="622"/>
      <c r="M490" s="622"/>
      <c r="N490" s="622"/>
      <c r="O490" s="622"/>
      <c r="P490" s="622"/>
      <c r="Q490" s="622"/>
      <c r="R490" s="622"/>
      <c r="S490" s="746" t="s">
        <v>443</v>
      </c>
      <c r="T490" s="622"/>
      <c r="U490" s="834" t="s">
        <v>150</v>
      </c>
      <c r="V490" s="822"/>
      <c r="W490" s="823" t="s">
        <v>379</v>
      </c>
    </row>
    <row r="491" spans="2:23" ht="14.25" x14ac:dyDescent="0.2">
      <c r="B491" s="774">
        <v>106</v>
      </c>
      <c r="C491" s="774"/>
      <c r="D491" s="744" t="s">
        <v>366</v>
      </c>
      <c r="E491" s="744" t="s">
        <v>366</v>
      </c>
      <c r="F491" s="844">
        <v>40842</v>
      </c>
      <c r="G491" s="830">
        <v>1059073</v>
      </c>
      <c r="H491" s="842">
        <v>5699.5</v>
      </c>
      <c r="I491" s="830" t="s">
        <v>128</v>
      </c>
      <c r="J491" s="774"/>
      <c r="K491" s="774"/>
      <c r="L491" s="622"/>
      <c r="M491" s="622"/>
      <c r="N491" s="622"/>
      <c r="O491" s="622"/>
      <c r="P491" s="622"/>
      <c r="Q491" s="622"/>
      <c r="R491" s="622"/>
      <c r="S491" s="746" t="s">
        <v>443</v>
      </c>
      <c r="T491" s="622"/>
      <c r="U491" s="834" t="s">
        <v>9</v>
      </c>
      <c r="V491" s="822"/>
      <c r="W491" s="823" t="s">
        <v>379</v>
      </c>
    </row>
    <row r="492" spans="2:23" ht="14.25" x14ac:dyDescent="0.2">
      <c r="B492" s="774">
        <v>107</v>
      </c>
      <c r="C492" s="774"/>
      <c r="D492" s="744" t="s">
        <v>366</v>
      </c>
      <c r="E492" s="744" t="s">
        <v>366</v>
      </c>
      <c r="F492" s="844">
        <v>40865</v>
      </c>
      <c r="G492" s="830">
        <v>1059118</v>
      </c>
      <c r="H492" s="842">
        <v>7650</v>
      </c>
      <c r="I492" s="830" t="s">
        <v>129</v>
      </c>
      <c r="J492" s="774"/>
      <c r="K492" s="774"/>
      <c r="L492" s="622"/>
      <c r="M492" s="622"/>
      <c r="N492" s="622"/>
      <c r="O492" s="622"/>
      <c r="P492" s="622"/>
      <c r="Q492" s="622"/>
      <c r="R492" s="622"/>
      <c r="S492" s="746" t="s">
        <v>443</v>
      </c>
      <c r="T492" s="622"/>
      <c r="U492" s="834" t="s">
        <v>9</v>
      </c>
      <c r="V492" s="822"/>
      <c r="W492" s="823" t="s">
        <v>379</v>
      </c>
    </row>
    <row r="493" spans="2:23" ht="14.25" x14ac:dyDescent="0.2">
      <c r="B493" s="774">
        <v>108</v>
      </c>
      <c r="C493" s="774"/>
      <c r="D493" s="744" t="s">
        <v>366</v>
      </c>
      <c r="E493" s="744" t="s">
        <v>366</v>
      </c>
      <c r="F493" s="844">
        <v>40854</v>
      </c>
      <c r="G493" s="830">
        <v>1059119</v>
      </c>
      <c r="H493" s="842">
        <v>23085</v>
      </c>
      <c r="I493" s="830" t="s">
        <v>130</v>
      </c>
      <c r="J493" s="774"/>
      <c r="K493" s="774"/>
      <c r="L493" s="622"/>
      <c r="M493" s="622"/>
      <c r="N493" s="622"/>
      <c r="O493" s="622"/>
      <c r="P493" s="622"/>
      <c r="Q493" s="622"/>
      <c r="R493" s="622"/>
      <c r="S493" s="746" t="s">
        <v>443</v>
      </c>
      <c r="T493" s="622"/>
      <c r="U493" s="834" t="s">
        <v>9</v>
      </c>
      <c r="V493" s="822"/>
      <c r="W493" s="823" t="s">
        <v>379</v>
      </c>
    </row>
    <row r="494" spans="2:23" ht="14.25" x14ac:dyDescent="0.2">
      <c r="B494" s="774">
        <v>109</v>
      </c>
      <c r="C494" s="774"/>
      <c r="D494" s="744" t="s">
        <v>366</v>
      </c>
      <c r="E494" s="744" t="s">
        <v>366</v>
      </c>
      <c r="F494" s="844">
        <v>40870</v>
      </c>
      <c r="G494" s="830">
        <v>1059149</v>
      </c>
      <c r="H494" s="842">
        <v>23996</v>
      </c>
      <c r="I494" s="830" t="s">
        <v>131</v>
      </c>
      <c r="J494" s="774"/>
      <c r="K494" s="774"/>
      <c r="L494" s="622"/>
      <c r="M494" s="622"/>
      <c r="N494" s="622"/>
      <c r="O494" s="622"/>
      <c r="P494" s="622"/>
      <c r="Q494" s="622"/>
      <c r="R494" s="622"/>
      <c r="S494" s="746" t="s">
        <v>443</v>
      </c>
      <c r="T494" s="622"/>
      <c r="U494" s="834" t="s">
        <v>9</v>
      </c>
      <c r="V494" s="822"/>
      <c r="W494" s="823" t="s">
        <v>379</v>
      </c>
    </row>
    <row r="495" spans="2:23" ht="14.25" x14ac:dyDescent="0.2">
      <c r="B495" s="774">
        <v>110</v>
      </c>
      <c r="C495" s="774"/>
      <c r="D495" s="744" t="s">
        <v>366</v>
      </c>
      <c r="E495" s="744" t="s">
        <v>366</v>
      </c>
      <c r="F495" s="844">
        <v>40850</v>
      </c>
      <c r="G495" s="830">
        <v>1059075</v>
      </c>
      <c r="H495" s="842">
        <v>24630</v>
      </c>
      <c r="I495" s="830" t="s">
        <v>132</v>
      </c>
      <c r="J495" s="774"/>
      <c r="K495" s="774"/>
      <c r="L495" s="622"/>
      <c r="M495" s="622"/>
      <c r="N495" s="622"/>
      <c r="O495" s="622"/>
      <c r="P495" s="622"/>
      <c r="Q495" s="622"/>
      <c r="R495" s="622"/>
      <c r="S495" s="746" t="s">
        <v>443</v>
      </c>
      <c r="T495" s="622"/>
      <c r="U495" s="834" t="s">
        <v>13</v>
      </c>
      <c r="V495" s="822"/>
      <c r="W495" s="823" t="s">
        <v>379</v>
      </c>
    </row>
    <row r="496" spans="2:23" ht="14.25" x14ac:dyDescent="0.2">
      <c r="B496" s="774">
        <v>111</v>
      </c>
      <c r="C496" s="774"/>
      <c r="D496" s="744" t="s">
        <v>366</v>
      </c>
      <c r="E496" s="744" t="s">
        <v>366</v>
      </c>
      <c r="F496" s="844">
        <v>40865</v>
      </c>
      <c r="G496" s="830">
        <v>1059091</v>
      </c>
      <c r="H496" s="842">
        <v>15610</v>
      </c>
      <c r="I496" s="830" t="s">
        <v>133</v>
      </c>
      <c r="J496" s="774"/>
      <c r="K496" s="774"/>
      <c r="L496" s="622"/>
      <c r="M496" s="622"/>
      <c r="N496" s="622"/>
      <c r="O496" s="622"/>
      <c r="P496" s="622"/>
      <c r="Q496" s="622"/>
      <c r="R496" s="622"/>
      <c r="S496" s="746" t="s">
        <v>443</v>
      </c>
      <c r="T496" s="622"/>
      <c r="U496" s="834" t="s">
        <v>13</v>
      </c>
      <c r="V496" s="822"/>
      <c r="W496" s="823" t="s">
        <v>379</v>
      </c>
    </row>
    <row r="497" spans="2:23" ht="14.25" x14ac:dyDescent="0.2">
      <c r="B497" s="774">
        <v>112</v>
      </c>
      <c r="C497" s="774"/>
      <c r="D497" s="744" t="s">
        <v>366</v>
      </c>
      <c r="E497" s="744" t="s">
        <v>366</v>
      </c>
      <c r="F497" s="844">
        <v>40864</v>
      </c>
      <c r="G497" s="830">
        <v>1059093</v>
      </c>
      <c r="H497" s="842">
        <v>8400</v>
      </c>
      <c r="I497" s="830" t="s">
        <v>134</v>
      </c>
      <c r="J497" s="774"/>
      <c r="K497" s="774"/>
      <c r="L497" s="622"/>
      <c r="M497" s="622"/>
      <c r="N497" s="622"/>
      <c r="O497" s="622"/>
      <c r="P497" s="622"/>
      <c r="Q497" s="622"/>
      <c r="R497" s="622"/>
      <c r="S497" s="746" t="s">
        <v>443</v>
      </c>
      <c r="T497" s="622"/>
      <c r="U497" s="834" t="s">
        <v>13</v>
      </c>
      <c r="V497" s="822"/>
      <c r="W497" s="823" t="s">
        <v>379</v>
      </c>
    </row>
    <row r="498" spans="2:23" ht="14.25" x14ac:dyDescent="0.2">
      <c r="B498" s="774">
        <v>113</v>
      </c>
      <c r="C498" s="774"/>
      <c r="D498" s="744" t="s">
        <v>366</v>
      </c>
      <c r="E498" s="744" t="s">
        <v>366</v>
      </c>
      <c r="F498" s="844">
        <v>40808</v>
      </c>
      <c r="G498" s="830">
        <v>1059166</v>
      </c>
      <c r="H498" s="842">
        <v>11590</v>
      </c>
      <c r="I498" s="830" t="s">
        <v>135</v>
      </c>
      <c r="J498" s="774"/>
      <c r="K498" s="774"/>
      <c r="L498" s="622"/>
      <c r="M498" s="622"/>
      <c r="N498" s="622"/>
      <c r="O498" s="622"/>
      <c r="P498" s="622"/>
      <c r="Q498" s="622"/>
      <c r="R498" s="622"/>
      <c r="S498" s="746" t="s">
        <v>443</v>
      </c>
      <c r="T498" s="622"/>
      <c r="U498" s="834" t="s">
        <v>9</v>
      </c>
      <c r="V498" s="822"/>
      <c r="W498" s="823" t="s">
        <v>379</v>
      </c>
    </row>
    <row r="499" spans="2:23" ht="14.25" x14ac:dyDescent="0.2">
      <c r="B499" s="774">
        <v>114</v>
      </c>
      <c r="C499" s="774"/>
      <c r="D499" s="744" t="s">
        <v>366</v>
      </c>
      <c r="E499" s="744" t="s">
        <v>366</v>
      </c>
      <c r="F499" s="844">
        <v>40870</v>
      </c>
      <c r="G499" s="830">
        <v>1059169</v>
      </c>
      <c r="H499" s="842">
        <v>16800</v>
      </c>
      <c r="I499" s="830" t="s">
        <v>135</v>
      </c>
      <c r="J499" s="774"/>
      <c r="K499" s="774"/>
      <c r="L499" s="622"/>
      <c r="M499" s="622"/>
      <c r="N499" s="622"/>
      <c r="O499" s="622"/>
      <c r="P499" s="622"/>
      <c r="Q499" s="622"/>
      <c r="R499" s="622"/>
      <c r="S499" s="746" t="s">
        <v>443</v>
      </c>
      <c r="T499" s="622"/>
      <c r="U499" s="834" t="s">
        <v>9</v>
      </c>
      <c r="V499" s="822"/>
      <c r="W499" s="823" t="s">
        <v>379</v>
      </c>
    </row>
    <row r="500" spans="2:23" ht="14.25" x14ac:dyDescent="0.2">
      <c r="B500" s="774">
        <v>115</v>
      </c>
      <c r="C500" s="774"/>
      <c r="D500" s="744" t="s">
        <v>366</v>
      </c>
      <c r="E500" s="744" t="s">
        <v>366</v>
      </c>
      <c r="F500" s="844">
        <v>40869</v>
      </c>
      <c r="G500" s="830">
        <v>1059184</v>
      </c>
      <c r="H500" s="842">
        <v>8250</v>
      </c>
      <c r="I500" s="830" t="s">
        <v>135</v>
      </c>
      <c r="J500" s="774"/>
      <c r="K500" s="774"/>
      <c r="L500" s="622"/>
      <c r="M500" s="622"/>
      <c r="N500" s="622"/>
      <c r="O500" s="622"/>
      <c r="P500" s="622"/>
      <c r="Q500" s="622"/>
      <c r="R500" s="622"/>
      <c r="S500" s="746" t="s">
        <v>443</v>
      </c>
      <c r="T500" s="622"/>
      <c r="U500" s="834" t="s">
        <v>9</v>
      </c>
      <c r="V500" s="822"/>
      <c r="W500" s="823" t="s">
        <v>379</v>
      </c>
    </row>
    <row r="501" spans="2:23" ht="14.25" x14ac:dyDescent="0.2">
      <c r="B501" s="774">
        <v>116</v>
      </c>
      <c r="C501" s="774"/>
      <c r="D501" s="744" t="s">
        <v>366</v>
      </c>
      <c r="E501" s="744" t="s">
        <v>366</v>
      </c>
      <c r="F501" s="844">
        <v>40871</v>
      </c>
      <c r="G501" s="830">
        <v>1059224</v>
      </c>
      <c r="H501" s="842">
        <v>15000</v>
      </c>
      <c r="I501" s="830" t="s">
        <v>22</v>
      </c>
      <c r="J501" s="774"/>
      <c r="K501" s="774"/>
      <c r="L501" s="622"/>
      <c r="M501" s="622"/>
      <c r="N501" s="622"/>
      <c r="O501" s="622"/>
      <c r="P501" s="622"/>
      <c r="Q501" s="622"/>
      <c r="R501" s="622"/>
      <c r="S501" s="746" t="s">
        <v>443</v>
      </c>
      <c r="T501" s="622"/>
      <c r="U501" s="834" t="s">
        <v>13</v>
      </c>
      <c r="V501" s="822"/>
      <c r="W501" s="823" t="s">
        <v>379</v>
      </c>
    </row>
    <row r="502" spans="2:23" ht="14.25" x14ac:dyDescent="0.2">
      <c r="B502" s="774">
        <v>117</v>
      </c>
      <c r="C502" s="774"/>
      <c r="D502" s="744" t="s">
        <v>366</v>
      </c>
      <c r="E502" s="744" t="s">
        <v>366</v>
      </c>
      <c r="F502" s="844">
        <v>40870</v>
      </c>
      <c r="G502" s="830">
        <v>1059225</v>
      </c>
      <c r="H502" s="842">
        <v>26000</v>
      </c>
      <c r="I502" s="830" t="s">
        <v>71</v>
      </c>
      <c r="J502" s="774"/>
      <c r="K502" s="774"/>
      <c r="L502" s="622"/>
      <c r="M502" s="622"/>
      <c r="N502" s="622"/>
      <c r="O502" s="622"/>
      <c r="P502" s="622"/>
      <c r="Q502" s="622"/>
      <c r="R502" s="622"/>
      <c r="S502" s="746" t="s">
        <v>443</v>
      </c>
      <c r="T502" s="622"/>
      <c r="U502" s="834" t="s">
        <v>13</v>
      </c>
      <c r="V502" s="822"/>
      <c r="W502" s="823" t="s">
        <v>379</v>
      </c>
    </row>
    <row r="503" spans="2:23" ht="14.25" x14ac:dyDescent="0.2">
      <c r="B503" s="774">
        <v>118</v>
      </c>
      <c r="C503" s="774"/>
      <c r="D503" s="744" t="s">
        <v>366</v>
      </c>
      <c r="E503" s="744" t="s">
        <v>366</v>
      </c>
      <c r="F503" s="844">
        <v>40869</v>
      </c>
      <c r="G503" s="830">
        <v>1059262</v>
      </c>
      <c r="H503" s="842">
        <v>9100</v>
      </c>
      <c r="I503" s="830" t="s">
        <v>93</v>
      </c>
      <c r="J503" s="774"/>
      <c r="K503" s="774"/>
      <c r="L503" s="622"/>
      <c r="M503" s="622"/>
      <c r="N503" s="622"/>
      <c r="O503" s="622"/>
      <c r="P503" s="622"/>
      <c r="Q503" s="622"/>
      <c r="R503" s="622"/>
      <c r="S503" s="746" t="s">
        <v>443</v>
      </c>
      <c r="T503" s="622"/>
      <c r="U503" s="834" t="s">
        <v>137</v>
      </c>
      <c r="V503" s="822"/>
      <c r="W503" s="823" t="s">
        <v>379</v>
      </c>
    </row>
    <row r="504" spans="2:23" ht="14.25" x14ac:dyDescent="0.2">
      <c r="B504" s="774">
        <v>119</v>
      </c>
      <c r="C504" s="774"/>
      <c r="D504" s="744" t="s">
        <v>366</v>
      </c>
      <c r="E504" s="744" t="s">
        <v>366</v>
      </c>
      <c r="F504" s="844">
        <v>40857</v>
      </c>
      <c r="G504" s="830">
        <v>1059264</v>
      </c>
      <c r="H504" s="842">
        <v>25720.75</v>
      </c>
      <c r="I504" s="830" t="s">
        <v>138</v>
      </c>
      <c r="J504" s="774"/>
      <c r="K504" s="774"/>
      <c r="L504" s="622"/>
      <c r="M504" s="622"/>
      <c r="N504" s="622"/>
      <c r="O504" s="622"/>
      <c r="P504" s="622"/>
      <c r="Q504" s="622"/>
      <c r="R504" s="622"/>
      <c r="S504" s="746" t="s">
        <v>443</v>
      </c>
      <c r="T504" s="622"/>
      <c r="U504" s="834" t="s">
        <v>137</v>
      </c>
      <c r="V504" s="822"/>
      <c r="W504" s="823" t="s">
        <v>379</v>
      </c>
    </row>
    <row r="505" spans="2:23" ht="14.25" x14ac:dyDescent="0.2">
      <c r="B505" s="774">
        <v>120</v>
      </c>
      <c r="C505" s="774"/>
      <c r="D505" s="744" t="s">
        <v>366</v>
      </c>
      <c r="E505" s="744" t="s">
        <v>366</v>
      </c>
      <c r="F505" s="844">
        <v>40862</v>
      </c>
      <c r="G505" s="830">
        <v>1059251</v>
      </c>
      <c r="H505" s="842">
        <v>22338.3</v>
      </c>
      <c r="I505" s="830" t="s">
        <v>139</v>
      </c>
      <c r="J505" s="774"/>
      <c r="K505" s="774"/>
      <c r="L505" s="622"/>
      <c r="M505" s="622"/>
      <c r="N505" s="622"/>
      <c r="O505" s="622"/>
      <c r="P505" s="622"/>
      <c r="Q505" s="622"/>
      <c r="R505" s="622"/>
      <c r="S505" s="746" t="s">
        <v>443</v>
      </c>
      <c r="T505" s="622"/>
      <c r="U505" s="834" t="s">
        <v>140</v>
      </c>
      <c r="V505" s="822"/>
      <c r="W505" s="823" t="s">
        <v>379</v>
      </c>
    </row>
    <row r="506" spans="2:23" ht="14.25" x14ac:dyDescent="0.2">
      <c r="B506" s="774">
        <v>121</v>
      </c>
      <c r="C506" s="774"/>
      <c r="D506" s="744" t="s">
        <v>366</v>
      </c>
      <c r="E506" s="744" t="s">
        <v>366</v>
      </c>
      <c r="F506" s="844">
        <v>40856</v>
      </c>
      <c r="G506" s="830">
        <v>1059236</v>
      </c>
      <c r="H506" s="842">
        <v>4643.6899999999996</v>
      </c>
      <c r="I506" s="830" t="s">
        <v>311</v>
      </c>
      <c r="J506" s="774"/>
      <c r="K506" s="774"/>
      <c r="L506" s="622"/>
      <c r="M506" s="622"/>
      <c r="N506" s="622"/>
      <c r="O506" s="622"/>
      <c r="P506" s="622"/>
      <c r="Q506" s="622"/>
      <c r="R506" s="622"/>
      <c r="S506" s="746" t="s">
        <v>443</v>
      </c>
      <c r="T506" s="622"/>
      <c r="U506" s="834" t="s">
        <v>141</v>
      </c>
      <c r="V506" s="822"/>
      <c r="W506" s="823" t="s">
        <v>379</v>
      </c>
    </row>
    <row r="507" spans="2:23" ht="14.25" x14ac:dyDescent="0.2">
      <c r="B507" s="774">
        <v>122</v>
      </c>
      <c r="C507" s="774"/>
      <c r="D507" s="744" t="s">
        <v>366</v>
      </c>
      <c r="E507" s="744" t="s">
        <v>366</v>
      </c>
      <c r="F507" s="844">
        <v>40868</v>
      </c>
      <c r="G507" s="830">
        <v>1059259</v>
      </c>
      <c r="H507" s="842">
        <v>4104</v>
      </c>
      <c r="I507" s="830" t="s">
        <v>142</v>
      </c>
      <c r="J507" s="774"/>
      <c r="K507" s="774"/>
      <c r="L507" s="622"/>
      <c r="M507" s="622"/>
      <c r="N507" s="622"/>
      <c r="O507" s="622"/>
      <c r="P507" s="622"/>
      <c r="Q507" s="622"/>
      <c r="R507" s="622"/>
      <c r="S507" s="746" t="s">
        <v>443</v>
      </c>
      <c r="T507" s="622"/>
      <c r="U507" s="834" t="s">
        <v>141</v>
      </c>
      <c r="V507" s="822"/>
      <c r="W507" s="823" t="s">
        <v>379</v>
      </c>
    </row>
    <row r="508" spans="2:23" ht="14.25" x14ac:dyDescent="0.2">
      <c r="B508" s="774">
        <v>123</v>
      </c>
      <c r="C508" s="774"/>
      <c r="D508" s="744" t="s">
        <v>366</v>
      </c>
      <c r="E508" s="744" t="s">
        <v>366</v>
      </c>
      <c r="F508" s="844">
        <v>40857</v>
      </c>
      <c r="G508" s="830">
        <v>1059263</v>
      </c>
      <c r="H508" s="842">
        <v>2395.8000000000002</v>
      </c>
      <c r="I508" s="830" t="s">
        <v>143</v>
      </c>
      <c r="J508" s="774"/>
      <c r="K508" s="774"/>
      <c r="L508" s="622"/>
      <c r="M508" s="622"/>
      <c r="N508" s="622"/>
      <c r="O508" s="622"/>
      <c r="P508" s="622"/>
      <c r="Q508" s="622"/>
      <c r="R508" s="622"/>
      <c r="S508" s="746" t="s">
        <v>443</v>
      </c>
      <c r="T508" s="622"/>
      <c r="U508" s="834" t="s">
        <v>141</v>
      </c>
      <c r="V508" s="822"/>
      <c r="W508" s="823" t="s">
        <v>379</v>
      </c>
    </row>
    <row r="509" spans="2:23" ht="14.25" x14ac:dyDescent="0.2">
      <c r="B509" s="774">
        <v>124</v>
      </c>
      <c r="C509" s="774"/>
      <c r="D509" s="744" t="s">
        <v>366</v>
      </c>
      <c r="E509" s="744" t="s">
        <v>366</v>
      </c>
      <c r="F509" s="844">
        <v>40877</v>
      </c>
      <c r="G509" s="830">
        <v>1059282</v>
      </c>
      <c r="H509" s="842">
        <v>3119.02</v>
      </c>
      <c r="I509" s="830" t="s">
        <v>144</v>
      </c>
      <c r="J509" s="774"/>
      <c r="K509" s="774"/>
      <c r="L509" s="622"/>
      <c r="M509" s="622"/>
      <c r="N509" s="622"/>
      <c r="O509" s="622"/>
      <c r="P509" s="622"/>
      <c r="Q509" s="622"/>
      <c r="R509" s="622"/>
      <c r="S509" s="746" t="s">
        <v>443</v>
      </c>
      <c r="T509" s="622"/>
      <c r="U509" s="834" t="s">
        <v>141</v>
      </c>
      <c r="V509" s="822"/>
      <c r="W509" s="823" t="s">
        <v>379</v>
      </c>
    </row>
    <row r="510" spans="2:23" ht="14.25" x14ac:dyDescent="0.2">
      <c r="B510" s="774">
        <v>125</v>
      </c>
      <c r="C510" s="774"/>
      <c r="D510" s="744" t="s">
        <v>366</v>
      </c>
      <c r="E510" s="744" t="s">
        <v>366</v>
      </c>
      <c r="F510" s="844">
        <v>40872</v>
      </c>
      <c r="G510" s="830">
        <v>1059288</v>
      </c>
      <c r="H510" s="842">
        <v>16220</v>
      </c>
      <c r="I510" s="830" t="s">
        <v>78</v>
      </c>
      <c r="J510" s="774"/>
      <c r="K510" s="774"/>
      <c r="L510" s="622"/>
      <c r="M510" s="622"/>
      <c r="N510" s="622"/>
      <c r="O510" s="622"/>
      <c r="P510" s="622"/>
      <c r="Q510" s="622"/>
      <c r="R510" s="622"/>
      <c r="S510" s="746" t="s">
        <v>443</v>
      </c>
      <c r="T510" s="622"/>
      <c r="U510" s="834" t="s">
        <v>141</v>
      </c>
      <c r="V510" s="822"/>
      <c r="W510" s="823" t="s">
        <v>379</v>
      </c>
    </row>
    <row r="511" spans="2:23" ht="14.25" x14ac:dyDescent="0.2">
      <c r="B511" s="774">
        <v>126</v>
      </c>
      <c r="C511" s="774"/>
      <c r="D511" s="744" t="s">
        <v>366</v>
      </c>
      <c r="E511" s="744" t="s">
        <v>366</v>
      </c>
      <c r="F511" s="844">
        <v>40876</v>
      </c>
      <c r="G511" s="830">
        <v>1059293</v>
      </c>
      <c r="H511" s="842">
        <v>4992.9399999999996</v>
      </c>
      <c r="I511" s="830" t="s">
        <v>146</v>
      </c>
      <c r="J511" s="774"/>
      <c r="K511" s="774"/>
      <c r="L511" s="622"/>
      <c r="M511" s="622"/>
      <c r="N511" s="622"/>
      <c r="O511" s="622"/>
      <c r="P511" s="622"/>
      <c r="Q511" s="622"/>
      <c r="R511" s="622"/>
      <c r="S511" s="746" t="s">
        <v>443</v>
      </c>
      <c r="T511" s="622"/>
      <c r="U511" s="834" t="s">
        <v>141</v>
      </c>
      <c r="V511" s="822"/>
      <c r="W511" s="823" t="s">
        <v>379</v>
      </c>
    </row>
    <row r="512" spans="2:23" ht="14.25" x14ac:dyDescent="0.2">
      <c r="B512" s="774">
        <v>127</v>
      </c>
      <c r="C512" s="774"/>
      <c r="D512" s="744" t="s">
        <v>366</v>
      </c>
      <c r="E512" s="744" t="s">
        <v>366</v>
      </c>
      <c r="F512" s="844">
        <v>40869</v>
      </c>
      <c r="G512" s="830">
        <v>1059333</v>
      </c>
      <c r="H512" s="842">
        <v>11628</v>
      </c>
      <c r="I512" s="830" t="s">
        <v>157</v>
      </c>
      <c r="J512" s="774"/>
      <c r="K512" s="774"/>
      <c r="L512" s="622"/>
      <c r="M512" s="622"/>
      <c r="N512" s="622"/>
      <c r="O512" s="622"/>
      <c r="P512" s="622"/>
      <c r="Q512" s="622"/>
      <c r="R512" s="622"/>
      <c r="S512" s="746" t="s">
        <v>443</v>
      </c>
      <c r="T512" s="622"/>
      <c r="U512" s="834" t="s">
        <v>13</v>
      </c>
      <c r="V512" s="822"/>
      <c r="W512" s="823" t="s">
        <v>379</v>
      </c>
    </row>
    <row r="513" spans="2:23" ht="14.25" x14ac:dyDescent="0.2">
      <c r="B513" s="774">
        <v>128</v>
      </c>
      <c r="C513" s="774"/>
      <c r="D513" s="744" t="s">
        <v>366</v>
      </c>
      <c r="E513" s="744" t="s">
        <v>366</v>
      </c>
      <c r="F513" s="844">
        <v>40867</v>
      </c>
      <c r="G513" s="830">
        <v>1059309</v>
      </c>
      <c r="H513" s="842">
        <v>7774</v>
      </c>
      <c r="I513" s="830" t="s">
        <v>60</v>
      </c>
      <c r="J513" s="774"/>
      <c r="K513" s="774"/>
      <c r="L513" s="622"/>
      <c r="M513" s="622"/>
      <c r="N513" s="622"/>
      <c r="O513" s="622"/>
      <c r="P513" s="622"/>
      <c r="Q513" s="622"/>
      <c r="R513" s="622"/>
      <c r="S513" s="746" t="s">
        <v>443</v>
      </c>
      <c r="T513" s="622"/>
      <c r="U513" s="834" t="s">
        <v>158</v>
      </c>
      <c r="V513" s="822"/>
      <c r="W513" s="823" t="s">
        <v>379</v>
      </c>
    </row>
    <row r="514" spans="2:23" ht="14.25" x14ac:dyDescent="0.2">
      <c r="B514" s="774">
        <v>129</v>
      </c>
      <c r="C514" s="774"/>
      <c r="D514" s="744" t="s">
        <v>366</v>
      </c>
      <c r="E514" s="744" t="s">
        <v>366</v>
      </c>
      <c r="F514" s="844">
        <v>40865</v>
      </c>
      <c r="G514" s="830">
        <v>1059348</v>
      </c>
      <c r="H514" s="842">
        <v>2913</v>
      </c>
      <c r="I514" s="830" t="s">
        <v>159</v>
      </c>
      <c r="J514" s="774"/>
      <c r="K514" s="774"/>
      <c r="L514" s="622"/>
      <c r="M514" s="622"/>
      <c r="N514" s="622"/>
      <c r="O514" s="622"/>
      <c r="P514" s="622"/>
      <c r="Q514" s="622"/>
      <c r="R514" s="622"/>
      <c r="S514" s="746" t="s">
        <v>443</v>
      </c>
      <c r="T514" s="622"/>
      <c r="U514" s="834" t="s">
        <v>13</v>
      </c>
      <c r="V514" s="822"/>
      <c r="W514" s="823" t="s">
        <v>379</v>
      </c>
    </row>
    <row r="515" spans="2:23" ht="14.25" x14ac:dyDescent="0.2">
      <c r="B515" s="774">
        <v>130</v>
      </c>
      <c r="C515" s="774"/>
      <c r="D515" s="744" t="s">
        <v>366</v>
      </c>
      <c r="E515" s="744" t="s">
        <v>366</v>
      </c>
      <c r="F515" s="844">
        <v>40878</v>
      </c>
      <c r="G515" s="830">
        <v>1059489</v>
      </c>
      <c r="H515" s="842">
        <v>2114.6999999999998</v>
      </c>
      <c r="I515" s="830" t="s">
        <v>160</v>
      </c>
      <c r="J515" s="774"/>
      <c r="K515" s="774"/>
      <c r="L515" s="622"/>
      <c r="M515" s="622"/>
      <c r="N515" s="622"/>
      <c r="O515" s="622"/>
      <c r="P515" s="622"/>
      <c r="Q515" s="622"/>
      <c r="R515" s="622"/>
      <c r="S515" s="746" t="s">
        <v>443</v>
      </c>
      <c r="T515" s="622"/>
      <c r="U515" s="834" t="s">
        <v>58</v>
      </c>
      <c r="V515" s="822"/>
      <c r="W515" s="823" t="s">
        <v>379</v>
      </c>
    </row>
    <row r="516" spans="2:23" ht="14.25" x14ac:dyDescent="0.2">
      <c r="B516" s="774">
        <v>131</v>
      </c>
      <c r="C516" s="774"/>
      <c r="D516" s="744" t="s">
        <v>366</v>
      </c>
      <c r="E516" s="744" t="s">
        <v>366</v>
      </c>
      <c r="F516" s="844">
        <v>40844</v>
      </c>
      <c r="G516" s="830">
        <v>1059443</v>
      </c>
      <c r="H516" s="842">
        <v>9453.33</v>
      </c>
      <c r="I516" s="830" t="s">
        <v>161</v>
      </c>
      <c r="J516" s="774"/>
      <c r="K516" s="774"/>
      <c r="L516" s="622"/>
      <c r="M516" s="622"/>
      <c r="N516" s="622"/>
      <c r="O516" s="622"/>
      <c r="P516" s="622"/>
      <c r="Q516" s="622"/>
      <c r="R516" s="622"/>
      <c r="S516" s="746" t="s">
        <v>443</v>
      </c>
      <c r="T516" s="622"/>
      <c r="U516" s="834" t="s">
        <v>9</v>
      </c>
      <c r="V516" s="822"/>
      <c r="W516" s="823" t="s">
        <v>379</v>
      </c>
    </row>
    <row r="517" spans="2:23" ht="14.25" x14ac:dyDescent="0.2">
      <c r="B517" s="774">
        <v>132</v>
      </c>
      <c r="C517" s="774"/>
      <c r="D517" s="744" t="s">
        <v>366</v>
      </c>
      <c r="E517" s="744" t="s">
        <v>366</v>
      </c>
      <c r="F517" s="844">
        <v>40879</v>
      </c>
      <c r="G517" s="830">
        <v>1059495</v>
      </c>
      <c r="H517" s="842">
        <v>4800</v>
      </c>
      <c r="I517" s="830" t="s">
        <v>38</v>
      </c>
      <c r="J517" s="774"/>
      <c r="K517" s="774"/>
      <c r="L517" s="622"/>
      <c r="M517" s="622"/>
      <c r="N517" s="622"/>
      <c r="O517" s="622"/>
      <c r="P517" s="622"/>
      <c r="Q517" s="622"/>
      <c r="R517" s="622"/>
      <c r="S517" s="746" t="s">
        <v>443</v>
      </c>
      <c r="T517" s="622"/>
      <c r="U517" s="834" t="s">
        <v>13</v>
      </c>
      <c r="V517" s="822"/>
      <c r="W517" s="823" t="s">
        <v>379</v>
      </c>
    </row>
    <row r="518" spans="2:23" ht="14.25" x14ac:dyDescent="0.2">
      <c r="B518" s="774">
        <v>133</v>
      </c>
      <c r="C518" s="774"/>
      <c r="D518" s="744" t="s">
        <v>366</v>
      </c>
      <c r="E518" s="744" t="s">
        <v>366</v>
      </c>
      <c r="F518" s="844">
        <v>40879</v>
      </c>
      <c r="G518" s="830">
        <v>1059532</v>
      </c>
      <c r="H518" s="842">
        <v>6600</v>
      </c>
      <c r="I518" s="830" t="s">
        <v>37</v>
      </c>
      <c r="J518" s="774"/>
      <c r="K518" s="774"/>
      <c r="L518" s="622"/>
      <c r="M518" s="622"/>
      <c r="N518" s="622"/>
      <c r="O518" s="622"/>
      <c r="P518" s="622"/>
      <c r="Q518" s="622"/>
      <c r="R518" s="622"/>
      <c r="S518" s="746" t="s">
        <v>443</v>
      </c>
      <c r="T518" s="622"/>
      <c r="U518" s="834" t="s">
        <v>13</v>
      </c>
      <c r="V518" s="822"/>
      <c r="W518" s="823" t="s">
        <v>379</v>
      </c>
    </row>
    <row r="519" spans="2:23" ht="14.25" x14ac:dyDescent="0.2">
      <c r="B519" s="774">
        <v>134</v>
      </c>
      <c r="C519" s="774"/>
      <c r="D519" s="744" t="s">
        <v>366</v>
      </c>
      <c r="E519" s="744" t="s">
        <v>366</v>
      </c>
      <c r="F519" s="844">
        <v>40879</v>
      </c>
      <c r="G519" s="830">
        <v>1059537</v>
      </c>
      <c r="H519" s="842">
        <v>5000</v>
      </c>
      <c r="I519" s="830" t="s">
        <v>112</v>
      </c>
      <c r="J519" s="774"/>
      <c r="K519" s="774"/>
      <c r="L519" s="622"/>
      <c r="M519" s="622"/>
      <c r="N519" s="622"/>
      <c r="O519" s="622"/>
      <c r="P519" s="622"/>
      <c r="Q519" s="622"/>
      <c r="R519" s="622"/>
      <c r="S519" s="746" t="s">
        <v>443</v>
      </c>
      <c r="T519" s="622"/>
      <c r="U519" s="834" t="s">
        <v>13</v>
      </c>
      <c r="V519" s="822"/>
      <c r="W519" s="823" t="s">
        <v>379</v>
      </c>
    </row>
    <row r="520" spans="2:23" ht="14.25" x14ac:dyDescent="0.2">
      <c r="B520" s="774">
        <v>135</v>
      </c>
      <c r="C520" s="774"/>
      <c r="D520" s="744" t="s">
        <v>366</v>
      </c>
      <c r="E520" s="744" t="s">
        <v>366</v>
      </c>
      <c r="F520" s="844">
        <v>40889</v>
      </c>
      <c r="G520" s="830">
        <v>1059552</v>
      </c>
      <c r="H520" s="842">
        <v>3146.4</v>
      </c>
      <c r="I520" s="830" t="s">
        <v>37</v>
      </c>
      <c r="J520" s="774"/>
      <c r="K520" s="774"/>
      <c r="L520" s="622"/>
      <c r="M520" s="622"/>
      <c r="N520" s="622"/>
      <c r="O520" s="622"/>
      <c r="P520" s="622"/>
      <c r="Q520" s="622"/>
      <c r="R520" s="622"/>
      <c r="S520" s="746" t="s">
        <v>443</v>
      </c>
      <c r="T520" s="622"/>
      <c r="U520" s="834" t="s">
        <v>13</v>
      </c>
      <c r="V520" s="822"/>
      <c r="W520" s="823" t="s">
        <v>379</v>
      </c>
    </row>
    <row r="521" spans="2:23" ht="14.25" x14ac:dyDescent="0.2">
      <c r="B521" s="774">
        <v>136</v>
      </c>
      <c r="C521" s="774"/>
      <c r="D521" s="744" t="s">
        <v>366</v>
      </c>
      <c r="E521" s="744" t="s">
        <v>366</v>
      </c>
      <c r="F521" s="844">
        <v>40886</v>
      </c>
      <c r="G521" s="830">
        <v>1059560</v>
      </c>
      <c r="H521" s="842">
        <v>28300</v>
      </c>
      <c r="I521" s="830" t="s">
        <v>124</v>
      </c>
      <c r="J521" s="774"/>
      <c r="K521" s="774"/>
      <c r="L521" s="622"/>
      <c r="M521" s="622"/>
      <c r="N521" s="622"/>
      <c r="O521" s="622"/>
      <c r="P521" s="622"/>
      <c r="Q521" s="622"/>
      <c r="R521" s="622"/>
      <c r="S521" s="746" t="s">
        <v>443</v>
      </c>
      <c r="T521" s="622"/>
      <c r="U521" s="834" t="s">
        <v>13</v>
      </c>
      <c r="V521" s="822"/>
      <c r="W521" s="823" t="s">
        <v>379</v>
      </c>
    </row>
    <row r="522" spans="2:23" ht="14.25" x14ac:dyDescent="0.2">
      <c r="B522" s="774">
        <v>137</v>
      </c>
      <c r="C522" s="774"/>
      <c r="D522" s="744" t="s">
        <v>366</v>
      </c>
      <c r="E522" s="744" t="s">
        <v>366</v>
      </c>
      <c r="F522" s="844">
        <v>40878</v>
      </c>
      <c r="G522" s="830">
        <v>1059491</v>
      </c>
      <c r="H522" s="842">
        <v>11183.4</v>
      </c>
      <c r="I522" s="830" t="s">
        <v>162</v>
      </c>
      <c r="J522" s="774"/>
      <c r="K522" s="774"/>
      <c r="L522" s="622"/>
      <c r="M522" s="622"/>
      <c r="N522" s="622"/>
      <c r="O522" s="622"/>
      <c r="P522" s="622"/>
      <c r="Q522" s="622"/>
      <c r="R522" s="622"/>
      <c r="S522" s="746" t="s">
        <v>443</v>
      </c>
      <c r="T522" s="622"/>
      <c r="U522" s="834" t="s">
        <v>9</v>
      </c>
      <c r="V522" s="822"/>
      <c r="W522" s="823" t="s">
        <v>379</v>
      </c>
    </row>
    <row r="523" spans="2:23" ht="14.25" x14ac:dyDescent="0.2">
      <c r="B523" s="774">
        <v>138</v>
      </c>
      <c r="C523" s="774"/>
      <c r="D523" s="744" t="s">
        <v>366</v>
      </c>
      <c r="E523" s="744" t="s">
        <v>366</v>
      </c>
      <c r="F523" s="844">
        <v>40885</v>
      </c>
      <c r="G523" s="830">
        <v>1059535</v>
      </c>
      <c r="H523" s="842">
        <v>2072.4899999999998</v>
      </c>
      <c r="I523" s="830" t="s">
        <v>163</v>
      </c>
      <c r="J523" s="774"/>
      <c r="K523" s="774"/>
      <c r="L523" s="622"/>
      <c r="M523" s="622"/>
      <c r="N523" s="622"/>
      <c r="O523" s="622"/>
      <c r="P523" s="622"/>
      <c r="Q523" s="622"/>
      <c r="R523" s="622"/>
      <c r="S523" s="746" t="s">
        <v>443</v>
      </c>
      <c r="T523" s="622"/>
      <c r="U523" s="834" t="s">
        <v>9</v>
      </c>
      <c r="V523" s="822"/>
      <c r="W523" s="823" t="s">
        <v>379</v>
      </c>
    </row>
    <row r="524" spans="2:23" ht="14.25" x14ac:dyDescent="0.2">
      <c r="B524" s="774">
        <v>139</v>
      </c>
      <c r="C524" s="774"/>
      <c r="D524" s="744" t="s">
        <v>366</v>
      </c>
      <c r="E524" s="744" t="s">
        <v>366</v>
      </c>
      <c r="F524" s="844">
        <v>40885</v>
      </c>
      <c r="G524" s="830">
        <v>1059551</v>
      </c>
      <c r="H524" s="842">
        <v>5403.6</v>
      </c>
      <c r="I524" s="830" t="s">
        <v>144</v>
      </c>
      <c r="J524" s="774"/>
      <c r="K524" s="774"/>
      <c r="L524" s="622"/>
      <c r="M524" s="622"/>
      <c r="N524" s="622"/>
      <c r="O524" s="622"/>
      <c r="P524" s="622"/>
      <c r="Q524" s="622"/>
      <c r="R524" s="622"/>
      <c r="S524" s="746" t="s">
        <v>443</v>
      </c>
      <c r="T524" s="622"/>
      <c r="U524" s="834" t="s">
        <v>9</v>
      </c>
      <c r="V524" s="822"/>
      <c r="W524" s="823" t="s">
        <v>379</v>
      </c>
    </row>
    <row r="525" spans="2:23" ht="14.25" x14ac:dyDescent="0.2">
      <c r="B525" s="774">
        <v>140</v>
      </c>
      <c r="C525" s="774"/>
      <c r="D525" s="744" t="s">
        <v>366</v>
      </c>
      <c r="E525" s="744" t="s">
        <v>366</v>
      </c>
      <c r="F525" s="844">
        <v>40886</v>
      </c>
      <c r="G525" s="830">
        <v>1059605</v>
      </c>
      <c r="H525" s="842">
        <v>21100.81</v>
      </c>
      <c r="I525" s="830" t="s">
        <v>164</v>
      </c>
      <c r="J525" s="774"/>
      <c r="K525" s="774"/>
      <c r="L525" s="622"/>
      <c r="M525" s="622"/>
      <c r="N525" s="622"/>
      <c r="O525" s="622"/>
      <c r="P525" s="622"/>
      <c r="Q525" s="622"/>
      <c r="R525" s="622"/>
      <c r="S525" s="746" t="s">
        <v>443</v>
      </c>
      <c r="T525" s="622"/>
      <c r="U525" s="834" t="s">
        <v>9</v>
      </c>
      <c r="V525" s="822"/>
      <c r="W525" s="823" t="s">
        <v>379</v>
      </c>
    </row>
    <row r="526" spans="2:23" ht="14.25" x14ac:dyDescent="0.2">
      <c r="B526" s="774">
        <v>141</v>
      </c>
      <c r="C526" s="774"/>
      <c r="D526" s="744" t="s">
        <v>366</v>
      </c>
      <c r="E526" s="744" t="s">
        <v>366</v>
      </c>
      <c r="F526" s="844">
        <v>40890</v>
      </c>
      <c r="G526" s="830">
        <v>1059621</v>
      </c>
      <c r="H526" s="842">
        <v>3575</v>
      </c>
      <c r="I526" s="830" t="s">
        <v>165</v>
      </c>
      <c r="J526" s="774"/>
      <c r="K526" s="774"/>
      <c r="L526" s="622"/>
      <c r="M526" s="622"/>
      <c r="N526" s="622"/>
      <c r="O526" s="622"/>
      <c r="P526" s="622"/>
      <c r="Q526" s="622"/>
      <c r="R526" s="622"/>
      <c r="S526" s="746" t="s">
        <v>443</v>
      </c>
      <c r="T526" s="622"/>
      <c r="U526" s="834" t="s">
        <v>13</v>
      </c>
      <c r="V526" s="822"/>
      <c r="W526" s="823" t="s">
        <v>379</v>
      </c>
    </row>
    <row r="527" spans="2:23" ht="14.25" x14ac:dyDescent="0.2">
      <c r="B527" s="774">
        <v>142</v>
      </c>
      <c r="C527" s="774"/>
      <c r="D527" s="744" t="s">
        <v>366</v>
      </c>
      <c r="E527" s="744" t="s">
        <v>366</v>
      </c>
      <c r="F527" s="844">
        <v>40890</v>
      </c>
      <c r="G527" s="830">
        <v>1059587</v>
      </c>
      <c r="H527" s="842">
        <v>2636.53</v>
      </c>
      <c r="I527" s="830" t="s">
        <v>113</v>
      </c>
      <c r="J527" s="774"/>
      <c r="K527" s="774"/>
      <c r="L527" s="622"/>
      <c r="M527" s="622"/>
      <c r="N527" s="622"/>
      <c r="O527" s="622"/>
      <c r="P527" s="622"/>
      <c r="Q527" s="622"/>
      <c r="R527" s="622"/>
      <c r="S527" s="746" t="s">
        <v>443</v>
      </c>
      <c r="T527" s="622"/>
      <c r="U527" s="834" t="s">
        <v>13</v>
      </c>
      <c r="V527" s="822"/>
      <c r="W527" s="823" t="s">
        <v>379</v>
      </c>
    </row>
    <row r="528" spans="2:23" ht="14.25" x14ac:dyDescent="0.2">
      <c r="B528" s="774">
        <v>143</v>
      </c>
      <c r="C528" s="774"/>
      <c r="D528" s="744" t="s">
        <v>366</v>
      </c>
      <c r="E528" s="744" t="s">
        <v>366</v>
      </c>
      <c r="F528" s="844">
        <v>40890</v>
      </c>
      <c r="G528" s="830">
        <v>1059614</v>
      </c>
      <c r="H528" s="842">
        <v>4515.91</v>
      </c>
      <c r="I528" s="830" t="s">
        <v>166</v>
      </c>
      <c r="J528" s="774"/>
      <c r="K528" s="774"/>
      <c r="L528" s="622"/>
      <c r="M528" s="622"/>
      <c r="N528" s="622"/>
      <c r="O528" s="622"/>
      <c r="P528" s="622"/>
      <c r="Q528" s="622"/>
      <c r="R528" s="622"/>
      <c r="S528" s="746" t="s">
        <v>443</v>
      </c>
      <c r="T528" s="622"/>
      <c r="U528" s="834" t="s">
        <v>167</v>
      </c>
      <c r="V528" s="822"/>
      <c r="W528" s="823" t="s">
        <v>379</v>
      </c>
    </row>
    <row r="529" spans="2:23" ht="14.25" x14ac:dyDescent="0.2">
      <c r="B529" s="774">
        <v>144</v>
      </c>
      <c r="C529" s="774"/>
      <c r="D529" s="744" t="s">
        <v>366</v>
      </c>
      <c r="E529" s="744" t="s">
        <v>366</v>
      </c>
      <c r="F529" s="844">
        <v>40889</v>
      </c>
      <c r="G529" s="830">
        <v>1059622</v>
      </c>
      <c r="H529" s="842">
        <v>2250</v>
      </c>
      <c r="I529" s="830" t="s">
        <v>168</v>
      </c>
      <c r="J529" s="774"/>
      <c r="K529" s="774"/>
      <c r="L529" s="622"/>
      <c r="M529" s="622"/>
      <c r="N529" s="622"/>
      <c r="O529" s="622"/>
      <c r="P529" s="622"/>
      <c r="Q529" s="622"/>
      <c r="R529" s="622"/>
      <c r="S529" s="746" t="s">
        <v>443</v>
      </c>
      <c r="T529" s="622"/>
      <c r="U529" s="834" t="s">
        <v>13</v>
      </c>
      <c r="V529" s="822"/>
      <c r="W529" s="823" t="s">
        <v>379</v>
      </c>
    </row>
    <row r="530" spans="2:23" ht="14.25" x14ac:dyDescent="0.2">
      <c r="B530" s="774">
        <v>145</v>
      </c>
      <c r="C530" s="774"/>
      <c r="D530" s="744" t="s">
        <v>366</v>
      </c>
      <c r="E530" s="744" t="s">
        <v>366</v>
      </c>
      <c r="F530" s="844">
        <v>40886</v>
      </c>
      <c r="G530" s="830">
        <v>1059661</v>
      </c>
      <c r="H530" s="842">
        <v>14840</v>
      </c>
      <c r="I530" s="830" t="s">
        <v>170</v>
      </c>
      <c r="J530" s="774"/>
      <c r="K530" s="774"/>
      <c r="L530" s="622"/>
      <c r="M530" s="622"/>
      <c r="N530" s="622"/>
      <c r="O530" s="622"/>
      <c r="P530" s="622"/>
      <c r="Q530" s="622"/>
      <c r="R530" s="622"/>
      <c r="S530" s="746" t="s">
        <v>443</v>
      </c>
      <c r="T530" s="622"/>
      <c r="U530" s="834" t="s">
        <v>169</v>
      </c>
      <c r="V530" s="822"/>
      <c r="W530" s="823" t="s">
        <v>379</v>
      </c>
    </row>
    <row r="531" spans="2:23" ht="14.25" x14ac:dyDescent="0.2">
      <c r="B531" s="774">
        <v>146</v>
      </c>
      <c r="C531" s="774"/>
      <c r="D531" s="744" t="s">
        <v>366</v>
      </c>
      <c r="E531" s="744" t="s">
        <v>366</v>
      </c>
      <c r="F531" s="844">
        <v>40889</v>
      </c>
      <c r="G531" s="830">
        <v>1059667</v>
      </c>
      <c r="H531" s="842">
        <v>11062.73</v>
      </c>
      <c r="I531" s="830" t="s">
        <v>172</v>
      </c>
      <c r="J531" s="774"/>
      <c r="K531" s="774"/>
      <c r="L531" s="622"/>
      <c r="M531" s="622"/>
      <c r="N531" s="622"/>
      <c r="O531" s="622"/>
      <c r="P531" s="622"/>
      <c r="Q531" s="622"/>
      <c r="R531" s="622"/>
      <c r="S531" s="746" t="s">
        <v>443</v>
      </c>
      <c r="T531" s="622"/>
      <c r="U531" s="834" t="s">
        <v>99</v>
      </c>
      <c r="V531" s="822"/>
      <c r="W531" s="823" t="s">
        <v>379</v>
      </c>
    </row>
    <row r="532" spans="2:23" ht="28.5" x14ac:dyDescent="0.2">
      <c r="B532" s="774">
        <v>147</v>
      </c>
      <c r="C532" s="774"/>
      <c r="D532" s="744" t="s">
        <v>366</v>
      </c>
      <c r="E532" s="744" t="s">
        <v>366</v>
      </c>
      <c r="F532" s="844">
        <v>40892</v>
      </c>
      <c r="G532" s="830">
        <v>1059671</v>
      </c>
      <c r="H532" s="842">
        <v>5499.65</v>
      </c>
      <c r="I532" s="830" t="s">
        <v>174</v>
      </c>
      <c r="J532" s="774"/>
      <c r="K532" s="774"/>
      <c r="L532" s="622"/>
      <c r="M532" s="622"/>
      <c r="N532" s="622"/>
      <c r="O532" s="622"/>
      <c r="P532" s="622"/>
      <c r="Q532" s="622"/>
      <c r="R532" s="622"/>
      <c r="S532" s="746" t="s">
        <v>443</v>
      </c>
      <c r="T532" s="622"/>
      <c r="U532" s="834" t="s">
        <v>192</v>
      </c>
      <c r="V532" s="822"/>
      <c r="W532" s="823" t="s">
        <v>379</v>
      </c>
    </row>
    <row r="533" spans="2:23" ht="14.25" x14ac:dyDescent="0.2">
      <c r="B533" s="774">
        <v>148</v>
      </c>
      <c r="C533" s="774"/>
      <c r="D533" s="744" t="s">
        <v>366</v>
      </c>
      <c r="E533" s="744" t="s">
        <v>366</v>
      </c>
      <c r="F533" s="844">
        <v>40889</v>
      </c>
      <c r="G533" s="830">
        <v>1059685</v>
      </c>
      <c r="H533" s="842">
        <v>12100</v>
      </c>
      <c r="I533" s="830" t="s">
        <v>178</v>
      </c>
      <c r="J533" s="774"/>
      <c r="K533" s="774"/>
      <c r="L533" s="622"/>
      <c r="M533" s="622"/>
      <c r="N533" s="622"/>
      <c r="O533" s="622"/>
      <c r="P533" s="622"/>
      <c r="Q533" s="622"/>
      <c r="R533" s="622"/>
      <c r="S533" s="746" t="s">
        <v>443</v>
      </c>
      <c r="T533" s="622"/>
      <c r="U533" s="834" t="s">
        <v>13</v>
      </c>
      <c r="V533" s="822"/>
      <c r="W533" s="823" t="s">
        <v>379</v>
      </c>
    </row>
    <row r="534" spans="2:23" ht="14.25" x14ac:dyDescent="0.2">
      <c r="B534" s="774">
        <v>149</v>
      </c>
      <c r="C534" s="774"/>
      <c r="D534" s="744" t="s">
        <v>366</v>
      </c>
      <c r="E534" s="744" t="s">
        <v>366</v>
      </c>
      <c r="F534" s="844">
        <v>40896</v>
      </c>
      <c r="G534" s="830">
        <v>1059707</v>
      </c>
      <c r="H534" s="842">
        <v>6156.71</v>
      </c>
      <c r="I534" s="830" t="s">
        <v>179</v>
      </c>
      <c r="J534" s="774"/>
      <c r="K534" s="774"/>
      <c r="L534" s="622"/>
      <c r="M534" s="622"/>
      <c r="N534" s="622"/>
      <c r="O534" s="622"/>
      <c r="P534" s="622"/>
      <c r="Q534" s="622"/>
      <c r="R534" s="622"/>
      <c r="S534" s="746" t="s">
        <v>443</v>
      </c>
      <c r="T534" s="622"/>
      <c r="U534" s="834" t="s">
        <v>9</v>
      </c>
      <c r="V534" s="822"/>
      <c r="W534" s="823" t="s">
        <v>379</v>
      </c>
    </row>
    <row r="535" spans="2:23" ht="14.25" x14ac:dyDescent="0.2">
      <c r="B535" s="774">
        <v>150</v>
      </c>
      <c r="C535" s="774"/>
      <c r="D535" s="744" t="s">
        <v>366</v>
      </c>
      <c r="E535" s="744" t="s">
        <v>366</v>
      </c>
      <c r="F535" s="844">
        <v>40897</v>
      </c>
      <c r="G535" s="830">
        <v>1059735</v>
      </c>
      <c r="H535" s="842">
        <v>19243.2</v>
      </c>
      <c r="I535" s="830" t="s">
        <v>181</v>
      </c>
      <c r="J535" s="774"/>
      <c r="K535" s="774"/>
      <c r="L535" s="622"/>
      <c r="M535" s="622"/>
      <c r="N535" s="622"/>
      <c r="O535" s="622"/>
      <c r="P535" s="622"/>
      <c r="Q535" s="622"/>
      <c r="R535" s="622"/>
      <c r="S535" s="746" t="s">
        <v>443</v>
      </c>
      <c r="T535" s="622"/>
      <c r="U535" s="834" t="s">
        <v>9</v>
      </c>
      <c r="V535" s="822"/>
      <c r="W535" s="823" t="s">
        <v>379</v>
      </c>
    </row>
    <row r="536" spans="2:23" ht="14.25" x14ac:dyDescent="0.2">
      <c r="B536" s="774">
        <v>151</v>
      </c>
      <c r="C536" s="774"/>
      <c r="D536" s="744" t="s">
        <v>366</v>
      </c>
      <c r="E536" s="744" t="s">
        <v>366</v>
      </c>
      <c r="F536" s="844">
        <v>40897</v>
      </c>
      <c r="G536" s="830">
        <v>1059740</v>
      </c>
      <c r="H536" s="842">
        <v>11600</v>
      </c>
      <c r="I536" s="830" t="s">
        <v>183</v>
      </c>
      <c r="J536" s="774"/>
      <c r="K536" s="774"/>
      <c r="L536" s="622"/>
      <c r="M536" s="622"/>
      <c r="N536" s="622"/>
      <c r="O536" s="622"/>
      <c r="P536" s="622"/>
      <c r="Q536" s="622"/>
      <c r="R536" s="622"/>
      <c r="S536" s="746" t="s">
        <v>443</v>
      </c>
      <c r="T536" s="622"/>
      <c r="U536" s="834" t="s">
        <v>9</v>
      </c>
      <c r="V536" s="822"/>
      <c r="W536" s="823" t="s">
        <v>379</v>
      </c>
    </row>
    <row r="537" spans="2:23" ht="14.25" x14ac:dyDescent="0.2">
      <c r="B537" s="774">
        <v>152</v>
      </c>
      <c r="C537" s="774"/>
      <c r="D537" s="744" t="s">
        <v>366</v>
      </c>
      <c r="E537" s="744" t="s">
        <v>366</v>
      </c>
      <c r="F537" s="844">
        <v>40862</v>
      </c>
      <c r="G537" s="830">
        <v>1059682</v>
      </c>
      <c r="H537" s="842">
        <v>2764.5</v>
      </c>
      <c r="I537" s="830" t="s">
        <v>176</v>
      </c>
      <c r="J537" s="774"/>
      <c r="K537" s="774"/>
      <c r="L537" s="622"/>
      <c r="M537" s="622"/>
      <c r="N537" s="622"/>
      <c r="O537" s="622"/>
      <c r="P537" s="622"/>
      <c r="Q537" s="622"/>
      <c r="R537" s="622"/>
      <c r="S537" s="746" t="s">
        <v>443</v>
      </c>
      <c r="T537" s="622"/>
      <c r="U537" s="834" t="s">
        <v>13</v>
      </c>
      <c r="V537" s="822"/>
      <c r="W537" s="823" t="s">
        <v>379</v>
      </c>
    </row>
    <row r="538" spans="2:23" ht="14.25" x14ac:dyDescent="0.2">
      <c r="B538" s="774">
        <v>153</v>
      </c>
      <c r="C538" s="774"/>
      <c r="D538" s="744" t="s">
        <v>366</v>
      </c>
      <c r="E538" s="744" t="s">
        <v>366</v>
      </c>
      <c r="F538" s="844">
        <v>40883</v>
      </c>
      <c r="G538" s="830">
        <v>1059700</v>
      </c>
      <c r="H538" s="842">
        <v>3764.1</v>
      </c>
      <c r="I538" s="830" t="s">
        <v>312</v>
      </c>
      <c r="J538" s="774"/>
      <c r="K538" s="774"/>
      <c r="L538" s="622"/>
      <c r="M538" s="622"/>
      <c r="N538" s="622"/>
      <c r="O538" s="622"/>
      <c r="P538" s="622"/>
      <c r="Q538" s="622"/>
      <c r="R538" s="622"/>
      <c r="S538" s="746" t="s">
        <v>443</v>
      </c>
      <c r="T538" s="622"/>
      <c r="U538" s="834" t="s">
        <v>13</v>
      </c>
      <c r="V538" s="822"/>
      <c r="W538" s="823" t="s">
        <v>379</v>
      </c>
    </row>
    <row r="539" spans="2:23" ht="14.25" x14ac:dyDescent="0.2">
      <c r="B539" s="774">
        <v>154</v>
      </c>
      <c r="C539" s="774"/>
      <c r="D539" s="744" t="s">
        <v>366</v>
      </c>
      <c r="E539" s="744" t="s">
        <v>366</v>
      </c>
      <c r="F539" s="844">
        <v>40891</v>
      </c>
      <c r="G539" s="830">
        <v>1059725</v>
      </c>
      <c r="H539" s="842">
        <v>6500</v>
      </c>
      <c r="I539" s="830" t="s">
        <v>185</v>
      </c>
      <c r="J539" s="774"/>
      <c r="K539" s="774"/>
      <c r="L539" s="622"/>
      <c r="M539" s="622"/>
      <c r="N539" s="622"/>
      <c r="O539" s="622"/>
      <c r="P539" s="622"/>
      <c r="Q539" s="622"/>
      <c r="R539" s="622"/>
      <c r="S539" s="746" t="s">
        <v>443</v>
      </c>
      <c r="T539" s="622"/>
      <c r="U539" s="834" t="s">
        <v>13</v>
      </c>
      <c r="V539" s="822"/>
      <c r="W539" s="823" t="s">
        <v>379</v>
      </c>
    </row>
    <row r="540" spans="2:23" ht="14.25" x14ac:dyDescent="0.2">
      <c r="B540" s="774">
        <v>155</v>
      </c>
      <c r="C540" s="774"/>
      <c r="D540" s="744" t="s">
        <v>366</v>
      </c>
      <c r="E540" s="744" t="s">
        <v>366</v>
      </c>
      <c r="F540" s="844">
        <v>40877</v>
      </c>
      <c r="G540" s="830">
        <v>1059733</v>
      </c>
      <c r="H540" s="842">
        <v>5262.24</v>
      </c>
      <c r="I540" s="830" t="s">
        <v>105</v>
      </c>
      <c r="J540" s="774"/>
      <c r="K540" s="774"/>
      <c r="L540" s="622"/>
      <c r="M540" s="622"/>
      <c r="N540" s="622"/>
      <c r="O540" s="622"/>
      <c r="P540" s="622"/>
      <c r="Q540" s="622"/>
      <c r="R540" s="622"/>
      <c r="S540" s="746" t="s">
        <v>443</v>
      </c>
      <c r="T540" s="622"/>
      <c r="U540" s="834" t="s">
        <v>99</v>
      </c>
      <c r="V540" s="822"/>
      <c r="W540" s="823" t="s">
        <v>379</v>
      </c>
    </row>
    <row r="541" spans="2:23" ht="14.25" x14ac:dyDescent="0.2">
      <c r="B541" s="774">
        <v>156</v>
      </c>
      <c r="C541" s="774"/>
      <c r="D541" s="744" t="s">
        <v>366</v>
      </c>
      <c r="E541" s="744" t="s">
        <v>366</v>
      </c>
      <c r="F541" s="844">
        <v>40886</v>
      </c>
      <c r="G541" s="830">
        <v>1059789</v>
      </c>
      <c r="H541" s="842">
        <v>21000</v>
      </c>
      <c r="I541" s="830" t="s">
        <v>189</v>
      </c>
      <c r="J541" s="774"/>
      <c r="K541" s="774"/>
      <c r="L541" s="622"/>
      <c r="M541" s="622"/>
      <c r="N541" s="622"/>
      <c r="O541" s="622"/>
      <c r="P541" s="622"/>
      <c r="Q541" s="622"/>
      <c r="R541" s="622"/>
      <c r="S541" s="746" t="s">
        <v>443</v>
      </c>
      <c r="T541" s="622"/>
      <c r="U541" s="834" t="s">
        <v>13</v>
      </c>
      <c r="V541" s="822"/>
      <c r="W541" s="823" t="s">
        <v>379</v>
      </c>
    </row>
    <row r="542" spans="2:23" ht="14.25" x14ac:dyDescent="0.2">
      <c r="B542" s="774">
        <v>157</v>
      </c>
      <c r="C542" s="774"/>
      <c r="D542" s="744" t="s">
        <v>366</v>
      </c>
      <c r="E542" s="744" t="s">
        <v>366</v>
      </c>
      <c r="F542" s="844">
        <v>40870</v>
      </c>
      <c r="G542" s="830">
        <v>1059810</v>
      </c>
      <c r="H542" s="842">
        <v>10830</v>
      </c>
      <c r="I542" s="830" t="s">
        <v>190</v>
      </c>
      <c r="J542" s="774"/>
      <c r="K542" s="774"/>
      <c r="L542" s="622"/>
      <c r="M542" s="622"/>
      <c r="N542" s="622"/>
      <c r="O542" s="622"/>
      <c r="P542" s="622"/>
      <c r="Q542" s="622"/>
      <c r="R542" s="622"/>
      <c r="S542" s="746" t="s">
        <v>443</v>
      </c>
      <c r="T542" s="622"/>
      <c r="U542" s="834" t="s">
        <v>13</v>
      </c>
      <c r="V542" s="822"/>
      <c r="W542" s="823" t="s">
        <v>379</v>
      </c>
    </row>
    <row r="543" spans="2:23" ht="14.25" x14ac:dyDescent="0.2">
      <c r="B543" s="774">
        <v>158</v>
      </c>
      <c r="C543" s="774"/>
      <c r="D543" s="744" t="s">
        <v>366</v>
      </c>
      <c r="E543" s="744" t="s">
        <v>366</v>
      </c>
      <c r="F543" s="844">
        <v>40898</v>
      </c>
      <c r="G543" s="830">
        <v>1059820</v>
      </c>
      <c r="H543" s="842">
        <v>13103.05</v>
      </c>
      <c r="I543" s="830" t="s">
        <v>347</v>
      </c>
      <c r="J543" s="774"/>
      <c r="K543" s="774"/>
      <c r="L543" s="622"/>
      <c r="M543" s="622"/>
      <c r="N543" s="622"/>
      <c r="O543" s="622"/>
      <c r="P543" s="622"/>
      <c r="Q543" s="622"/>
      <c r="R543" s="622"/>
      <c r="S543" s="746" t="s">
        <v>443</v>
      </c>
      <c r="T543" s="622"/>
      <c r="U543" s="834" t="s">
        <v>191</v>
      </c>
      <c r="V543" s="822"/>
      <c r="W543" s="823" t="s">
        <v>379</v>
      </c>
    </row>
    <row r="544" spans="2:23" ht="14.25" x14ac:dyDescent="0.2">
      <c r="B544" s="774">
        <v>159</v>
      </c>
      <c r="C544" s="774"/>
      <c r="D544" s="744" t="s">
        <v>366</v>
      </c>
      <c r="E544" s="744" t="s">
        <v>366</v>
      </c>
      <c r="F544" s="844">
        <v>40869</v>
      </c>
      <c r="G544" s="830">
        <v>1059871</v>
      </c>
      <c r="H544" s="842">
        <v>23288.9</v>
      </c>
      <c r="I544" s="830" t="s">
        <v>193</v>
      </c>
      <c r="J544" s="774"/>
      <c r="K544" s="774"/>
      <c r="L544" s="622"/>
      <c r="M544" s="622"/>
      <c r="N544" s="622"/>
      <c r="O544" s="622"/>
      <c r="P544" s="622"/>
      <c r="Q544" s="622"/>
      <c r="R544" s="622"/>
      <c r="S544" s="746" t="s">
        <v>443</v>
      </c>
      <c r="T544" s="622"/>
      <c r="U544" s="834" t="s">
        <v>13</v>
      </c>
      <c r="V544" s="822"/>
      <c r="W544" s="823" t="s">
        <v>379</v>
      </c>
    </row>
    <row r="545" spans="2:23" ht="14.25" x14ac:dyDescent="0.2">
      <c r="B545" s="774">
        <v>160</v>
      </c>
      <c r="C545" s="774"/>
      <c r="D545" s="744" t="s">
        <v>366</v>
      </c>
      <c r="E545" s="744" t="s">
        <v>366</v>
      </c>
      <c r="F545" s="844">
        <v>40906</v>
      </c>
      <c r="G545" s="830">
        <v>1059876</v>
      </c>
      <c r="H545" s="842">
        <v>3553.54</v>
      </c>
      <c r="I545" s="830" t="s">
        <v>194</v>
      </c>
      <c r="J545" s="774"/>
      <c r="K545" s="774"/>
      <c r="L545" s="622"/>
      <c r="M545" s="622"/>
      <c r="N545" s="622"/>
      <c r="O545" s="622"/>
      <c r="P545" s="622"/>
      <c r="Q545" s="622"/>
      <c r="R545" s="622"/>
      <c r="S545" s="746" t="s">
        <v>443</v>
      </c>
      <c r="T545" s="622"/>
      <c r="U545" s="834" t="s">
        <v>9</v>
      </c>
      <c r="V545" s="822"/>
      <c r="W545" s="823" t="s">
        <v>379</v>
      </c>
    </row>
    <row r="546" spans="2:23" ht="14.25" x14ac:dyDescent="0.2">
      <c r="B546" s="774">
        <v>161</v>
      </c>
      <c r="C546" s="774"/>
      <c r="D546" s="744" t="s">
        <v>366</v>
      </c>
      <c r="E546" s="744" t="s">
        <v>366</v>
      </c>
      <c r="F546" s="844">
        <v>40920</v>
      </c>
      <c r="G546" s="830">
        <v>1060058</v>
      </c>
      <c r="H546" s="842">
        <v>20250</v>
      </c>
      <c r="I546" s="830" t="s">
        <v>196</v>
      </c>
      <c r="J546" s="774"/>
      <c r="K546" s="774"/>
      <c r="L546" s="622"/>
      <c r="M546" s="622"/>
      <c r="N546" s="622"/>
      <c r="O546" s="622"/>
      <c r="P546" s="622"/>
      <c r="Q546" s="622"/>
      <c r="R546" s="622"/>
      <c r="S546" s="746" t="s">
        <v>443</v>
      </c>
      <c r="T546" s="622"/>
      <c r="U546" s="834" t="s">
        <v>156</v>
      </c>
      <c r="V546" s="822"/>
      <c r="W546" s="823" t="s">
        <v>379</v>
      </c>
    </row>
    <row r="547" spans="2:23" ht="14.25" x14ac:dyDescent="0.2">
      <c r="B547" s="774">
        <v>162</v>
      </c>
      <c r="C547" s="774"/>
      <c r="D547" s="744" t="s">
        <v>366</v>
      </c>
      <c r="E547" s="744" t="s">
        <v>366</v>
      </c>
      <c r="F547" s="844">
        <v>40920</v>
      </c>
      <c r="G547" s="830">
        <v>1060059</v>
      </c>
      <c r="H547" s="842">
        <v>21750</v>
      </c>
      <c r="I547" s="830" t="s">
        <v>196</v>
      </c>
      <c r="J547" s="774"/>
      <c r="K547" s="774"/>
      <c r="L547" s="622"/>
      <c r="M547" s="622"/>
      <c r="N547" s="622"/>
      <c r="O547" s="622"/>
      <c r="P547" s="622"/>
      <c r="Q547" s="622"/>
      <c r="R547" s="622"/>
      <c r="S547" s="746" t="s">
        <v>443</v>
      </c>
      <c r="T547" s="622"/>
      <c r="U547" s="834" t="s">
        <v>156</v>
      </c>
      <c r="V547" s="822"/>
      <c r="W547" s="823" t="s">
        <v>379</v>
      </c>
    </row>
    <row r="548" spans="2:23" ht="14.25" x14ac:dyDescent="0.2">
      <c r="B548" s="774">
        <v>163</v>
      </c>
      <c r="C548" s="774"/>
      <c r="D548" s="744" t="s">
        <v>366</v>
      </c>
      <c r="E548" s="744" t="s">
        <v>366</v>
      </c>
      <c r="F548" s="844">
        <v>40926</v>
      </c>
      <c r="G548" s="830">
        <v>1060157</v>
      </c>
      <c r="H548" s="842">
        <v>2069.8200000000002</v>
      </c>
      <c r="I548" s="830" t="s">
        <v>198</v>
      </c>
      <c r="J548" s="774"/>
      <c r="K548" s="774"/>
      <c r="L548" s="622"/>
      <c r="M548" s="622"/>
      <c r="N548" s="622"/>
      <c r="O548" s="622"/>
      <c r="P548" s="622"/>
      <c r="Q548" s="622"/>
      <c r="R548" s="622"/>
      <c r="S548" s="746" t="s">
        <v>443</v>
      </c>
      <c r="T548" s="622"/>
      <c r="U548" s="834" t="s">
        <v>13</v>
      </c>
      <c r="V548" s="822"/>
      <c r="W548" s="823" t="s">
        <v>379</v>
      </c>
    </row>
    <row r="549" spans="2:23" ht="14.25" x14ac:dyDescent="0.2">
      <c r="B549" s="774">
        <v>164</v>
      </c>
      <c r="C549" s="774"/>
      <c r="D549" s="744" t="s">
        <v>366</v>
      </c>
      <c r="E549" s="744" t="s">
        <v>366</v>
      </c>
      <c r="F549" s="844">
        <v>40926</v>
      </c>
      <c r="G549" s="830">
        <v>1060158</v>
      </c>
      <c r="H549" s="842">
        <v>5437.72</v>
      </c>
      <c r="I549" s="830" t="s">
        <v>198</v>
      </c>
      <c r="J549" s="774"/>
      <c r="K549" s="774"/>
      <c r="L549" s="622"/>
      <c r="M549" s="622"/>
      <c r="N549" s="622"/>
      <c r="O549" s="622"/>
      <c r="P549" s="622"/>
      <c r="Q549" s="622"/>
      <c r="R549" s="622"/>
      <c r="S549" s="746" t="s">
        <v>443</v>
      </c>
      <c r="T549" s="622"/>
      <c r="U549" s="834" t="s">
        <v>13</v>
      </c>
      <c r="V549" s="822"/>
      <c r="W549" s="823" t="s">
        <v>379</v>
      </c>
    </row>
    <row r="550" spans="2:23" ht="14.25" x14ac:dyDescent="0.2">
      <c r="B550" s="774">
        <v>165</v>
      </c>
      <c r="C550" s="774"/>
      <c r="D550" s="744" t="s">
        <v>366</v>
      </c>
      <c r="E550" s="744" t="s">
        <v>366</v>
      </c>
      <c r="F550" s="844">
        <v>40924</v>
      </c>
      <c r="G550" s="830">
        <v>1060176</v>
      </c>
      <c r="H550" s="842">
        <v>10804.67</v>
      </c>
      <c r="I550" s="830" t="s">
        <v>200</v>
      </c>
      <c r="J550" s="774"/>
      <c r="K550" s="774"/>
      <c r="L550" s="622"/>
      <c r="M550" s="622"/>
      <c r="N550" s="622"/>
      <c r="O550" s="622"/>
      <c r="P550" s="622"/>
      <c r="Q550" s="622"/>
      <c r="R550" s="622"/>
      <c r="S550" s="746" t="s">
        <v>443</v>
      </c>
      <c r="T550" s="622"/>
      <c r="U550" s="834" t="s">
        <v>9</v>
      </c>
      <c r="V550" s="822"/>
      <c r="W550" s="823" t="s">
        <v>379</v>
      </c>
    </row>
    <row r="551" spans="2:23" ht="14.25" x14ac:dyDescent="0.2">
      <c r="B551" s="774">
        <v>166</v>
      </c>
      <c r="C551" s="774"/>
      <c r="D551" s="744" t="s">
        <v>366</v>
      </c>
      <c r="E551" s="744" t="s">
        <v>366</v>
      </c>
      <c r="F551" s="844">
        <v>40884</v>
      </c>
      <c r="G551" s="830">
        <v>1060240</v>
      </c>
      <c r="H551" s="842">
        <v>2942.6</v>
      </c>
      <c r="I551" s="830" t="s">
        <v>104</v>
      </c>
      <c r="J551" s="774"/>
      <c r="K551" s="774"/>
      <c r="L551" s="622"/>
      <c r="M551" s="622"/>
      <c r="N551" s="622"/>
      <c r="O551" s="622"/>
      <c r="P551" s="622"/>
      <c r="Q551" s="622"/>
      <c r="R551" s="622"/>
      <c r="S551" s="746" t="s">
        <v>443</v>
      </c>
      <c r="T551" s="622"/>
      <c r="U551" s="834" t="s">
        <v>201</v>
      </c>
      <c r="V551" s="822"/>
      <c r="W551" s="823" t="s">
        <v>379</v>
      </c>
    </row>
    <row r="552" spans="2:23" ht="14.25" x14ac:dyDescent="0.2">
      <c r="B552" s="774">
        <v>167</v>
      </c>
      <c r="C552" s="774"/>
      <c r="D552" s="744" t="s">
        <v>366</v>
      </c>
      <c r="E552" s="744" t="s">
        <v>366</v>
      </c>
      <c r="F552" s="844">
        <v>40926</v>
      </c>
      <c r="G552" s="830">
        <v>1060264</v>
      </c>
      <c r="H552" s="842">
        <v>22267.54</v>
      </c>
      <c r="I552" s="830" t="s">
        <v>202</v>
      </c>
      <c r="J552" s="774"/>
      <c r="K552" s="774"/>
      <c r="L552" s="622"/>
      <c r="M552" s="622"/>
      <c r="N552" s="622"/>
      <c r="O552" s="622"/>
      <c r="P552" s="622"/>
      <c r="Q552" s="622"/>
      <c r="R552" s="622"/>
      <c r="S552" s="746" t="s">
        <v>443</v>
      </c>
      <c r="T552" s="622"/>
      <c r="U552" s="834" t="s">
        <v>203</v>
      </c>
      <c r="V552" s="822"/>
      <c r="W552" s="823" t="s">
        <v>379</v>
      </c>
    </row>
    <row r="553" spans="2:23" ht="14.25" x14ac:dyDescent="0.2">
      <c r="B553" s="774">
        <v>168</v>
      </c>
      <c r="C553" s="774"/>
      <c r="D553" s="744" t="s">
        <v>366</v>
      </c>
      <c r="E553" s="744" t="s">
        <v>366</v>
      </c>
      <c r="F553" s="844">
        <v>40931</v>
      </c>
      <c r="G553" s="830">
        <v>1060276</v>
      </c>
      <c r="H553" s="842">
        <v>2850</v>
      </c>
      <c r="I553" s="830" t="s">
        <v>23</v>
      </c>
      <c r="J553" s="774"/>
      <c r="K553" s="774"/>
      <c r="L553" s="622"/>
      <c r="M553" s="622"/>
      <c r="N553" s="622"/>
      <c r="O553" s="622"/>
      <c r="P553" s="622"/>
      <c r="Q553" s="622"/>
      <c r="R553" s="622"/>
      <c r="S553" s="746" t="s">
        <v>443</v>
      </c>
      <c r="T553" s="622"/>
      <c r="U553" s="834" t="s">
        <v>203</v>
      </c>
      <c r="V553" s="822"/>
      <c r="W553" s="823" t="s">
        <v>379</v>
      </c>
    </row>
    <row r="554" spans="2:23" ht="14.25" x14ac:dyDescent="0.2">
      <c r="B554" s="774">
        <v>169</v>
      </c>
      <c r="C554" s="774"/>
      <c r="D554" s="744" t="s">
        <v>366</v>
      </c>
      <c r="E554" s="744" t="s">
        <v>366</v>
      </c>
      <c r="F554" s="844">
        <v>40918</v>
      </c>
      <c r="G554" s="830">
        <v>1060319</v>
      </c>
      <c r="H554" s="842">
        <v>2280</v>
      </c>
      <c r="I554" s="830" t="s">
        <v>204</v>
      </c>
      <c r="J554" s="774"/>
      <c r="K554" s="774"/>
      <c r="L554" s="622"/>
      <c r="M554" s="622"/>
      <c r="N554" s="622"/>
      <c r="O554" s="622"/>
      <c r="P554" s="622"/>
      <c r="Q554" s="622"/>
      <c r="R554" s="622"/>
      <c r="S554" s="746" t="s">
        <v>443</v>
      </c>
      <c r="T554" s="622"/>
      <c r="U554" s="834" t="s">
        <v>201</v>
      </c>
      <c r="V554" s="822"/>
      <c r="W554" s="823" t="s">
        <v>379</v>
      </c>
    </row>
    <row r="555" spans="2:23" ht="14.25" x14ac:dyDescent="0.2">
      <c r="B555" s="774">
        <v>170</v>
      </c>
      <c r="C555" s="774"/>
      <c r="D555" s="744" t="s">
        <v>366</v>
      </c>
      <c r="E555" s="744" t="s">
        <v>366</v>
      </c>
      <c r="F555" s="844">
        <v>40909</v>
      </c>
      <c r="G555" s="830">
        <v>1060358</v>
      </c>
      <c r="H555" s="842">
        <v>14000</v>
      </c>
      <c r="I555" s="830" t="s">
        <v>205</v>
      </c>
      <c r="J555" s="774"/>
      <c r="K555" s="774"/>
      <c r="L555" s="622"/>
      <c r="M555" s="622"/>
      <c r="N555" s="622"/>
      <c r="O555" s="622"/>
      <c r="P555" s="622"/>
      <c r="Q555" s="622"/>
      <c r="R555" s="622"/>
      <c r="S555" s="746" t="s">
        <v>443</v>
      </c>
      <c r="T555" s="622"/>
      <c r="U555" s="834" t="s">
        <v>13</v>
      </c>
      <c r="V555" s="822"/>
      <c r="W555" s="823" t="s">
        <v>379</v>
      </c>
    </row>
    <row r="556" spans="2:23" ht="14.25" x14ac:dyDescent="0.2">
      <c r="B556" s="774">
        <v>171</v>
      </c>
      <c r="C556" s="774"/>
      <c r="D556" s="744" t="s">
        <v>366</v>
      </c>
      <c r="E556" s="744" t="s">
        <v>366</v>
      </c>
      <c r="F556" s="844">
        <v>40938</v>
      </c>
      <c r="G556" s="830">
        <v>1060415</v>
      </c>
      <c r="H556" s="842">
        <v>25000</v>
      </c>
      <c r="I556" s="830" t="s">
        <v>206</v>
      </c>
      <c r="J556" s="774"/>
      <c r="K556" s="774"/>
      <c r="L556" s="622"/>
      <c r="M556" s="622"/>
      <c r="N556" s="622"/>
      <c r="O556" s="622"/>
      <c r="P556" s="622"/>
      <c r="Q556" s="622"/>
      <c r="R556" s="622"/>
      <c r="S556" s="746" t="s">
        <v>443</v>
      </c>
      <c r="T556" s="622"/>
      <c r="U556" s="834" t="s">
        <v>208</v>
      </c>
      <c r="V556" s="822"/>
      <c r="W556" s="823" t="s">
        <v>379</v>
      </c>
    </row>
    <row r="557" spans="2:23" ht="14.25" x14ac:dyDescent="0.2">
      <c r="B557" s="774">
        <v>172</v>
      </c>
      <c r="C557" s="774"/>
      <c r="D557" s="744" t="s">
        <v>366</v>
      </c>
      <c r="E557" s="744" t="s">
        <v>366</v>
      </c>
      <c r="F557" s="844">
        <v>40934</v>
      </c>
      <c r="G557" s="830">
        <v>1060465</v>
      </c>
      <c r="H557" s="842">
        <v>16279.32</v>
      </c>
      <c r="I557" s="830" t="s">
        <v>78</v>
      </c>
      <c r="J557" s="774"/>
      <c r="K557" s="774"/>
      <c r="L557" s="622"/>
      <c r="M557" s="622"/>
      <c r="N557" s="622"/>
      <c r="O557" s="622"/>
      <c r="P557" s="622"/>
      <c r="Q557" s="622"/>
      <c r="R557" s="622"/>
      <c r="S557" s="746" t="s">
        <v>443</v>
      </c>
      <c r="T557" s="622"/>
      <c r="U557" s="834" t="s">
        <v>9</v>
      </c>
      <c r="V557" s="822"/>
      <c r="W557" s="823" t="s">
        <v>379</v>
      </c>
    </row>
    <row r="558" spans="2:23" ht="14.25" x14ac:dyDescent="0.2">
      <c r="B558" s="774">
        <v>173</v>
      </c>
      <c r="C558" s="774"/>
      <c r="D558" s="744" t="s">
        <v>366</v>
      </c>
      <c r="E558" s="744" t="s">
        <v>366</v>
      </c>
      <c r="F558" s="844">
        <v>40932</v>
      </c>
      <c r="G558" s="830">
        <v>1060466</v>
      </c>
      <c r="H558" s="842">
        <v>1500</v>
      </c>
      <c r="I558" s="830" t="s">
        <v>209</v>
      </c>
      <c r="J558" s="774"/>
      <c r="K558" s="774"/>
      <c r="L558" s="622"/>
      <c r="M558" s="622"/>
      <c r="N558" s="622"/>
      <c r="O558" s="622"/>
      <c r="P558" s="622"/>
      <c r="Q558" s="622"/>
      <c r="R558" s="622"/>
      <c r="S558" s="746" t="s">
        <v>443</v>
      </c>
      <c r="T558" s="622"/>
      <c r="U558" s="834" t="s">
        <v>290</v>
      </c>
      <c r="V558" s="822"/>
      <c r="W558" s="823" t="s">
        <v>379</v>
      </c>
    </row>
    <row r="559" spans="2:23" ht="14.25" x14ac:dyDescent="0.2">
      <c r="B559" s="774">
        <v>174</v>
      </c>
      <c r="C559" s="774"/>
      <c r="D559" s="744" t="s">
        <v>366</v>
      </c>
      <c r="E559" s="744" t="s">
        <v>366</v>
      </c>
      <c r="F559" s="844">
        <v>40931</v>
      </c>
      <c r="G559" s="830">
        <v>1060496</v>
      </c>
      <c r="H559" s="842">
        <v>2041.46</v>
      </c>
      <c r="I559" s="830" t="s">
        <v>210</v>
      </c>
      <c r="J559" s="774"/>
      <c r="K559" s="774"/>
      <c r="L559" s="622"/>
      <c r="M559" s="622"/>
      <c r="N559" s="622"/>
      <c r="O559" s="622"/>
      <c r="P559" s="622"/>
      <c r="Q559" s="622"/>
      <c r="R559" s="622"/>
      <c r="S559" s="746" t="s">
        <v>443</v>
      </c>
      <c r="T559" s="622"/>
      <c r="U559" s="834" t="s">
        <v>9</v>
      </c>
      <c r="V559" s="822"/>
      <c r="W559" s="823" t="s">
        <v>379</v>
      </c>
    </row>
    <row r="560" spans="2:23" ht="14.25" x14ac:dyDescent="0.2">
      <c r="B560" s="774">
        <v>175</v>
      </c>
      <c r="C560" s="774"/>
      <c r="D560" s="744" t="s">
        <v>366</v>
      </c>
      <c r="E560" s="744" t="s">
        <v>366</v>
      </c>
      <c r="F560" s="844">
        <v>40938</v>
      </c>
      <c r="G560" s="830">
        <v>1060500</v>
      </c>
      <c r="H560" s="842">
        <v>11270</v>
      </c>
      <c r="I560" s="830" t="s">
        <v>211</v>
      </c>
      <c r="J560" s="774"/>
      <c r="K560" s="774"/>
      <c r="L560" s="622"/>
      <c r="M560" s="622"/>
      <c r="N560" s="622"/>
      <c r="O560" s="622"/>
      <c r="P560" s="622"/>
      <c r="Q560" s="622"/>
      <c r="R560" s="622"/>
      <c r="S560" s="746" t="s">
        <v>443</v>
      </c>
      <c r="T560" s="622"/>
      <c r="U560" s="834" t="s">
        <v>13</v>
      </c>
      <c r="V560" s="822"/>
      <c r="W560" s="823" t="s">
        <v>379</v>
      </c>
    </row>
    <row r="561" spans="2:23" ht="14.25" x14ac:dyDescent="0.2">
      <c r="B561" s="774">
        <v>176</v>
      </c>
      <c r="C561" s="774"/>
      <c r="D561" s="744" t="s">
        <v>366</v>
      </c>
      <c r="E561" s="744" t="s">
        <v>366</v>
      </c>
      <c r="F561" s="844">
        <v>40934</v>
      </c>
      <c r="G561" s="830">
        <v>1060509</v>
      </c>
      <c r="H561" s="842">
        <v>8692</v>
      </c>
      <c r="I561" s="830" t="s">
        <v>212</v>
      </c>
      <c r="J561" s="774"/>
      <c r="K561" s="774"/>
      <c r="L561" s="622"/>
      <c r="M561" s="622"/>
      <c r="N561" s="622"/>
      <c r="O561" s="622"/>
      <c r="P561" s="622"/>
      <c r="Q561" s="622"/>
      <c r="R561" s="622"/>
      <c r="S561" s="746" t="s">
        <v>443</v>
      </c>
      <c r="T561" s="622"/>
      <c r="U561" s="834" t="s">
        <v>58</v>
      </c>
      <c r="V561" s="822"/>
      <c r="W561" s="823" t="s">
        <v>379</v>
      </c>
    </row>
    <row r="562" spans="2:23" ht="14.25" x14ac:dyDescent="0.2">
      <c r="B562" s="774">
        <v>177</v>
      </c>
      <c r="C562" s="774"/>
      <c r="D562" s="744" t="s">
        <v>366</v>
      </c>
      <c r="E562" s="744" t="s">
        <v>366</v>
      </c>
      <c r="F562" s="844">
        <v>40934</v>
      </c>
      <c r="G562" s="830">
        <v>1060513</v>
      </c>
      <c r="H562" s="842">
        <v>9900</v>
      </c>
      <c r="I562" s="830" t="s">
        <v>213</v>
      </c>
      <c r="J562" s="774"/>
      <c r="K562" s="774"/>
      <c r="L562" s="622"/>
      <c r="M562" s="622"/>
      <c r="N562" s="622"/>
      <c r="O562" s="622"/>
      <c r="P562" s="622"/>
      <c r="Q562" s="622"/>
      <c r="R562" s="622"/>
      <c r="S562" s="746" t="s">
        <v>443</v>
      </c>
      <c r="T562" s="622"/>
      <c r="U562" s="834" t="s">
        <v>167</v>
      </c>
      <c r="V562" s="822"/>
      <c r="W562" s="823" t="s">
        <v>379</v>
      </c>
    </row>
    <row r="563" spans="2:23" ht="14.25" x14ac:dyDescent="0.2">
      <c r="B563" s="774">
        <v>178</v>
      </c>
      <c r="C563" s="774"/>
      <c r="D563" s="744" t="s">
        <v>366</v>
      </c>
      <c r="E563" s="744" t="s">
        <v>366</v>
      </c>
      <c r="F563" s="844">
        <v>40934</v>
      </c>
      <c r="G563" s="830">
        <v>1060517</v>
      </c>
      <c r="H563" s="842">
        <v>7500</v>
      </c>
      <c r="I563" s="830" t="s">
        <v>214</v>
      </c>
      <c r="J563" s="774"/>
      <c r="K563" s="774"/>
      <c r="L563" s="622"/>
      <c r="M563" s="622"/>
      <c r="N563" s="622"/>
      <c r="O563" s="622"/>
      <c r="P563" s="622"/>
      <c r="Q563" s="622"/>
      <c r="R563" s="622"/>
      <c r="S563" s="746" t="s">
        <v>443</v>
      </c>
      <c r="T563" s="622"/>
      <c r="U563" s="834" t="s">
        <v>9</v>
      </c>
      <c r="V563" s="822"/>
      <c r="W563" s="823" t="s">
        <v>379</v>
      </c>
    </row>
    <row r="564" spans="2:23" ht="14.25" x14ac:dyDescent="0.2">
      <c r="B564" s="774">
        <v>179</v>
      </c>
      <c r="C564" s="774"/>
      <c r="D564" s="744" t="s">
        <v>366</v>
      </c>
      <c r="E564" s="744" t="s">
        <v>366</v>
      </c>
      <c r="F564" s="844">
        <v>40938</v>
      </c>
      <c r="G564" s="830">
        <v>1060529</v>
      </c>
      <c r="H564" s="842">
        <v>2695</v>
      </c>
      <c r="I564" s="830" t="s">
        <v>165</v>
      </c>
      <c r="J564" s="774"/>
      <c r="K564" s="774"/>
      <c r="L564" s="622"/>
      <c r="M564" s="622"/>
      <c r="N564" s="622"/>
      <c r="O564" s="622"/>
      <c r="P564" s="622"/>
      <c r="Q564" s="622"/>
      <c r="R564" s="622"/>
      <c r="S564" s="746" t="s">
        <v>443</v>
      </c>
      <c r="T564" s="622"/>
      <c r="U564" s="834" t="s">
        <v>9</v>
      </c>
      <c r="V564" s="822"/>
      <c r="W564" s="823" t="s">
        <v>379</v>
      </c>
    </row>
    <row r="565" spans="2:23" ht="14.25" x14ac:dyDescent="0.2">
      <c r="B565" s="774">
        <v>180</v>
      </c>
      <c r="C565" s="774"/>
      <c r="D565" s="744" t="s">
        <v>366</v>
      </c>
      <c r="E565" s="744" t="s">
        <v>366</v>
      </c>
      <c r="F565" s="844">
        <v>40933</v>
      </c>
      <c r="G565" s="830">
        <v>1060539</v>
      </c>
      <c r="H565" s="842">
        <v>26133.9</v>
      </c>
      <c r="I565" s="830" t="s">
        <v>215</v>
      </c>
      <c r="J565" s="774"/>
      <c r="K565" s="774"/>
      <c r="L565" s="622"/>
      <c r="M565" s="622"/>
      <c r="N565" s="622"/>
      <c r="O565" s="622"/>
      <c r="P565" s="622"/>
      <c r="Q565" s="622"/>
      <c r="R565" s="622"/>
      <c r="S565" s="746" t="s">
        <v>443</v>
      </c>
      <c r="T565" s="622"/>
      <c r="U565" s="834" t="s">
        <v>9</v>
      </c>
      <c r="V565" s="822"/>
      <c r="W565" s="823" t="s">
        <v>379</v>
      </c>
    </row>
    <row r="566" spans="2:23" ht="14.25" x14ac:dyDescent="0.2">
      <c r="B566" s="774">
        <v>181</v>
      </c>
      <c r="C566" s="774"/>
      <c r="D566" s="744" t="s">
        <v>366</v>
      </c>
      <c r="E566" s="744" t="s">
        <v>366</v>
      </c>
      <c r="F566" s="844">
        <v>40933</v>
      </c>
      <c r="G566" s="830">
        <v>1060540</v>
      </c>
      <c r="H566" s="842">
        <v>21868</v>
      </c>
      <c r="I566" s="830" t="s">
        <v>188</v>
      </c>
      <c r="J566" s="774"/>
      <c r="K566" s="774"/>
      <c r="L566" s="622"/>
      <c r="M566" s="622"/>
      <c r="N566" s="622"/>
      <c r="O566" s="622"/>
      <c r="P566" s="622"/>
      <c r="Q566" s="622"/>
      <c r="R566" s="622"/>
      <c r="S566" s="746" t="s">
        <v>443</v>
      </c>
      <c r="T566" s="622"/>
      <c r="U566" s="834" t="s">
        <v>13</v>
      </c>
      <c r="V566" s="822"/>
      <c r="W566" s="823" t="s">
        <v>379</v>
      </c>
    </row>
    <row r="567" spans="2:23" ht="14.25" x14ac:dyDescent="0.2">
      <c r="B567" s="774">
        <v>182</v>
      </c>
      <c r="C567" s="774"/>
      <c r="D567" s="744" t="s">
        <v>366</v>
      </c>
      <c r="E567" s="744" t="s">
        <v>366</v>
      </c>
      <c r="F567" s="844">
        <v>40955</v>
      </c>
      <c r="G567" s="830">
        <v>1060544</v>
      </c>
      <c r="H567" s="842">
        <v>24496.5</v>
      </c>
      <c r="I567" s="830" t="s">
        <v>216</v>
      </c>
      <c r="J567" s="774"/>
      <c r="K567" s="774"/>
      <c r="L567" s="622"/>
      <c r="M567" s="622"/>
      <c r="N567" s="622"/>
      <c r="O567" s="622"/>
      <c r="P567" s="622"/>
      <c r="Q567" s="622"/>
      <c r="R567" s="622"/>
      <c r="S567" s="746" t="s">
        <v>443</v>
      </c>
      <c r="T567" s="622"/>
      <c r="U567" s="834" t="s">
        <v>9</v>
      </c>
      <c r="V567" s="822"/>
      <c r="W567" s="823" t="s">
        <v>379</v>
      </c>
    </row>
    <row r="568" spans="2:23" ht="14.25" x14ac:dyDescent="0.2">
      <c r="B568" s="774">
        <v>183</v>
      </c>
      <c r="C568" s="774"/>
      <c r="D568" s="744" t="s">
        <v>366</v>
      </c>
      <c r="E568" s="744" t="s">
        <v>366</v>
      </c>
      <c r="F568" s="844">
        <v>40933</v>
      </c>
      <c r="G568" s="830">
        <v>1060547</v>
      </c>
      <c r="H568" s="842">
        <v>6152.64</v>
      </c>
      <c r="I568" s="830" t="s">
        <v>217</v>
      </c>
      <c r="J568" s="774"/>
      <c r="K568" s="774"/>
      <c r="L568" s="622"/>
      <c r="M568" s="622"/>
      <c r="N568" s="622"/>
      <c r="O568" s="622"/>
      <c r="P568" s="622"/>
      <c r="Q568" s="622"/>
      <c r="R568" s="622"/>
      <c r="S568" s="746" t="s">
        <v>443</v>
      </c>
      <c r="T568" s="622"/>
      <c r="U568" s="834" t="s">
        <v>9</v>
      </c>
      <c r="V568" s="822"/>
      <c r="W568" s="823" t="s">
        <v>379</v>
      </c>
    </row>
    <row r="569" spans="2:23" ht="14.25" x14ac:dyDescent="0.2">
      <c r="B569" s="774">
        <v>184</v>
      </c>
      <c r="C569" s="774"/>
      <c r="D569" s="744" t="s">
        <v>366</v>
      </c>
      <c r="E569" s="744" t="s">
        <v>366</v>
      </c>
      <c r="F569" s="844">
        <v>40934</v>
      </c>
      <c r="G569" s="830">
        <v>1060548</v>
      </c>
      <c r="H569" s="842">
        <v>4791.6000000000004</v>
      </c>
      <c r="I569" s="830" t="s">
        <v>218</v>
      </c>
      <c r="J569" s="774"/>
      <c r="K569" s="774"/>
      <c r="L569" s="622"/>
      <c r="M569" s="622"/>
      <c r="N569" s="622"/>
      <c r="O569" s="622"/>
      <c r="P569" s="622"/>
      <c r="Q569" s="622"/>
      <c r="R569" s="622"/>
      <c r="S569" s="746" t="s">
        <v>443</v>
      </c>
      <c r="T569" s="622"/>
      <c r="U569" s="834" t="s">
        <v>9</v>
      </c>
      <c r="V569" s="822"/>
      <c r="W569" s="823" t="s">
        <v>379</v>
      </c>
    </row>
    <row r="570" spans="2:23" ht="14.25" x14ac:dyDescent="0.2">
      <c r="B570" s="774">
        <v>185</v>
      </c>
      <c r="C570" s="774"/>
      <c r="D570" s="744" t="s">
        <v>366</v>
      </c>
      <c r="E570" s="744" t="s">
        <v>366</v>
      </c>
      <c r="F570" s="844">
        <v>40938</v>
      </c>
      <c r="G570" s="830">
        <v>1060549</v>
      </c>
      <c r="H570" s="842">
        <v>6900</v>
      </c>
      <c r="I570" s="830" t="s">
        <v>219</v>
      </c>
      <c r="J570" s="774"/>
      <c r="K570" s="774"/>
      <c r="L570" s="622"/>
      <c r="M570" s="622"/>
      <c r="N570" s="622"/>
      <c r="O570" s="622"/>
      <c r="P570" s="622"/>
      <c r="Q570" s="622"/>
      <c r="R570" s="622"/>
      <c r="S570" s="746" t="s">
        <v>443</v>
      </c>
      <c r="T570" s="622"/>
      <c r="U570" s="834" t="s">
        <v>13</v>
      </c>
      <c r="V570" s="822"/>
      <c r="W570" s="823" t="s">
        <v>379</v>
      </c>
    </row>
    <row r="571" spans="2:23" ht="14.25" x14ac:dyDescent="0.2">
      <c r="B571" s="774">
        <v>186</v>
      </c>
      <c r="C571" s="774"/>
      <c r="D571" s="744" t="s">
        <v>366</v>
      </c>
      <c r="E571" s="744" t="s">
        <v>366</v>
      </c>
      <c r="F571" s="844">
        <v>40941</v>
      </c>
      <c r="G571" s="830">
        <v>1060555</v>
      </c>
      <c r="H571" s="842">
        <v>11814.16</v>
      </c>
      <c r="I571" s="830" t="s">
        <v>348</v>
      </c>
      <c r="J571" s="774"/>
      <c r="K571" s="774"/>
      <c r="L571" s="622"/>
      <c r="M571" s="622"/>
      <c r="N571" s="622"/>
      <c r="O571" s="622"/>
      <c r="P571" s="622"/>
      <c r="Q571" s="622"/>
      <c r="R571" s="622"/>
      <c r="S571" s="746" t="s">
        <v>443</v>
      </c>
      <c r="T571" s="622"/>
      <c r="U571" s="834" t="s">
        <v>9</v>
      </c>
      <c r="V571" s="822"/>
      <c r="W571" s="823" t="s">
        <v>379</v>
      </c>
    </row>
    <row r="572" spans="2:23" ht="14.25" x14ac:dyDescent="0.2">
      <c r="B572" s="774">
        <v>187</v>
      </c>
      <c r="C572" s="774"/>
      <c r="D572" s="744" t="s">
        <v>366</v>
      </c>
      <c r="E572" s="744" t="s">
        <v>366</v>
      </c>
      <c r="F572" s="844">
        <v>40946</v>
      </c>
      <c r="G572" s="830">
        <v>1060582</v>
      </c>
      <c r="H572" s="842">
        <v>3282.15</v>
      </c>
      <c r="I572" s="830" t="s">
        <v>220</v>
      </c>
      <c r="J572" s="774"/>
      <c r="K572" s="774"/>
      <c r="L572" s="622"/>
      <c r="M572" s="622"/>
      <c r="N572" s="622"/>
      <c r="O572" s="622"/>
      <c r="P572" s="622"/>
      <c r="Q572" s="622"/>
      <c r="R572" s="622"/>
      <c r="S572" s="746" t="s">
        <v>443</v>
      </c>
      <c r="T572" s="622"/>
      <c r="U572" s="834" t="s">
        <v>9</v>
      </c>
      <c r="V572" s="822"/>
      <c r="W572" s="823" t="s">
        <v>379</v>
      </c>
    </row>
    <row r="573" spans="2:23" ht="14.25" x14ac:dyDescent="0.2">
      <c r="B573" s="774">
        <v>188</v>
      </c>
      <c r="C573" s="774"/>
      <c r="D573" s="744" t="s">
        <v>366</v>
      </c>
      <c r="E573" s="744" t="s">
        <v>366</v>
      </c>
      <c r="F573" s="844">
        <v>40948</v>
      </c>
      <c r="G573" s="830">
        <v>1060655</v>
      </c>
      <c r="H573" s="842">
        <v>21158.73</v>
      </c>
      <c r="I573" s="830" t="s">
        <v>42</v>
      </c>
      <c r="J573" s="774"/>
      <c r="K573" s="774"/>
      <c r="L573" s="622"/>
      <c r="M573" s="622"/>
      <c r="N573" s="622"/>
      <c r="O573" s="622"/>
      <c r="P573" s="622"/>
      <c r="Q573" s="622"/>
      <c r="R573" s="622"/>
      <c r="S573" s="746" t="s">
        <v>443</v>
      </c>
      <c r="T573" s="622"/>
      <c r="U573" s="834" t="s">
        <v>191</v>
      </c>
      <c r="V573" s="822"/>
      <c r="W573" s="823" t="s">
        <v>379</v>
      </c>
    </row>
    <row r="574" spans="2:23" ht="14.25" x14ac:dyDescent="0.2">
      <c r="B574" s="774">
        <v>189</v>
      </c>
      <c r="C574" s="774"/>
      <c r="D574" s="744" t="s">
        <v>366</v>
      </c>
      <c r="E574" s="744" t="s">
        <v>366</v>
      </c>
      <c r="F574" s="844">
        <v>40952</v>
      </c>
      <c r="G574" s="830">
        <v>1060770</v>
      </c>
      <c r="H574" s="842">
        <v>10260</v>
      </c>
      <c r="I574" s="830" t="s">
        <v>221</v>
      </c>
      <c r="J574" s="774"/>
      <c r="K574" s="774"/>
      <c r="L574" s="622"/>
      <c r="M574" s="622"/>
      <c r="N574" s="622"/>
      <c r="O574" s="622"/>
      <c r="P574" s="622"/>
      <c r="Q574" s="622"/>
      <c r="R574" s="622"/>
      <c r="S574" s="746" t="s">
        <v>443</v>
      </c>
      <c r="T574" s="622"/>
      <c r="U574" s="834" t="s">
        <v>9</v>
      </c>
      <c r="V574" s="822"/>
      <c r="W574" s="823" t="s">
        <v>379</v>
      </c>
    </row>
    <row r="575" spans="2:23" ht="14.25" x14ac:dyDescent="0.2">
      <c r="B575" s="774">
        <v>190</v>
      </c>
      <c r="C575" s="774"/>
      <c r="D575" s="744" t="s">
        <v>366</v>
      </c>
      <c r="E575" s="744" t="s">
        <v>366</v>
      </c>
      <c r="F575" s="844">
        <v>40928</v>
      </c>
      <c r="G575" s="830">
        <v>1060780</v>
      </c>
      <c r="H575" s="842">
        <v>4198.93</v>
      </c>
      <c r="I575" s="830" t="s">
        <v>222</v>
      </c>
      <c r="J575" s="774"/>
      <c r="K575" s="774"/>
      <c r="L575" s="622"/>
      <c r="M575" s="622"/>
      <c r="N575" s="622"/>
      <c r="O575" s="622"/>
      <c r="P575" s="622"/>
      <c r="Q575" s="622"/>
      <c r="R575" s="622"/>
      <c r="S575" s="746" t="s">
        <v>443</v>
      </c>
      <c r="T575" s="622"/>
      <c r="U575" s="834" t="s">
        <v>9</v>
      </c>
      <c r="V575" s="822"/>
      <c r="W575" s="823" t="s">
        <v>379</v>
      </c>
    </row>
    <row r="576" spans="2:23" ht="14.25" x14ac:dyDescent="0.2">
      <c r="B576" s="774">
        <v>191</v>
      </c>
      <c r="C576" s="774"/>
      <c r="D576" s="744" t="s">
        <v>366</v>
      </c>
      <c r="E576" s="744" t="s">
        <v>366</v>
      </c>
      <c r="F576" s="844">
        <v>40924</v>
      </c>
      <c r="G576" s="830">
        <v>1060774</v>
      </c>
      <c r="H576" s="842">
        <v>29763.119999999999</v>
      </c>
      <c r="I576" s="830" t="s">
        <v>223</v>
      </c>
      <c r="J576" s="774"/>
      <c r="K576" s="774"/>
      <c r="L576" s="622"/>
      <c r="M576" s="622"/>
      <c r="N576" s="622"/>
      <c r="O576" s="622"/>
      <c r="P576" s="622"/>
      <c r="Q576" s="622"/>
      <c r="R576" s="622"/>
      <c r="S576" s="746" t="s">
        <v>443</v>
      </c>
      <c r="T576" s="622"/>
      <c r="U576" s="834" t="s">
        <v>224</v>
      </c>
      <c r="V576" s="822"/>
      <c r="W576" s="823" t="s">
        <v>379</v>
      </c>
    </row>
    <row r="577" spans="2:23" ht="14.25" x14ac:dyDescent="0.2">
      <c r="B577" s="774">
        <v>192</v>
      </c>
      <c r="C577" s="774"/>
      <c r="D577" s="744" t="s">
        <v>366</v>
      </c>
      <c r="E577" s="744" t="s">
        <v>366</v>
      </c>
      <c r="F577" s="844">
        <v>40949</v>
      </c>
      <c r="G577" s="830">
        <v>1060857</v>
      </c>
      <c r="H577" s="842">
        <v>2633.27</v>
      </c>
      <c r="I577" s="830" t="s">
        <v>226</v>
      </c>
      <c r="J577" s="774"/>
      <c r="K577" s="774"/>
      <c r="L577" s="622"/>
      <c r="M577" s="622"/>
      <c r="N577" s="622"/>
      <c r="O577" s="622"/>
      <c r="P577" s="622"/>
      <c r="Q577" s="622"/>
      <c r="R577" s="622"/>
      <c r="S577" s="746" t="s">
        <v>443</v>
      </c>
      <c r="T577" s="622"/>
      <c r="U577" s="834" t="s">
        <v>9</v>
      </c>
      <c r="V577" s="822"/>
      <c r="W577" s="823" t="s">
        <v>379</v>
      </c>
    </row>
    <row r="578" spans="2:23" ht="14.25" x14ac:dyDescent="0.2">
      <c r="B578" s="774">
        <v>193</v>
      </c>
      <c r="C578" s="774"/>
      <c r="D578" s="744" t="s">
        <v>366</v>
      </c>
      <c r="E578" s="744" t="s">
        <v>366</v>
      </c>
      <c r="F578" s="844">
        <v>40946</v>
      </c>
      <c r="G578" s="830">
        <v>1060901</v>
      </c>
      <c r="H578" s="842">
        <v>3637.4</v>
      </c>
      <c r="I578" s="830" t="s">
        <v>227</v>
      </c>
      <c r="J578" s="774"/>
      <c r="K578" s="774"/>
      <c r="L578" s="622"/>
      <c r="M578" s="622"/>
      <c r="N578" s="622"/>
      <c r="O578" s="622"/>
      <c r="P578" s="622"/>
      <c r="Q578" s="622"/>
      <c r="R578" s="622"/>
      <c r="S578" s="746" t="s">
        <v>443</v>
      </c>
      <c r="T578" s="622"/>
      <c r="U578" s="834" t="s">
        <v>58</v>
      </c>
      <c r="V578" s="822"/>
      <c r="W578" s="823" t="s">
        <v>379</v>
      </c>
    </row>
    <row r="579" spans="2:23" ht="14.25" x14ac:dyDescent="0.2">
      <c r="B579" s="774">
        <v>194</v>
      </c>
      <c r="C579" s="774"/>
      <c r="D579" s="744" t="s">
        <v>366</v>
      </c>
      <c r="E579" s="744" t="s">
        <v>366</v>
      </c>
      <c r="F579" s="844">
        <v>40961</v>
      </c>
      <c r="G579" s="830">
        <v>1061009</v>
      </c>
      <c r="H579" s="842">
        <v>3764.1</v>
      </c>
      <c r="I579" s="830" t="s">
        <v>312</v>
      </c>
      <c r="J579" s="774"/>
      <c r="K579" s="774"/>
      <c r="L579" s="622"/>
      <c r="M579" s="622"/>
      <c r="N579" s="622"/>
      <c r="O579" s="622"/>
      <c r="P579" s="622"/>
      <c r="Q579" s="622"/>
      <c r="R579" s="622"/>
      <c r="S579" s="746" t="s">
        <v>443</v>
      </c>
      <c r="T579" s="622"/>
      <c r="U579" s="834" t="s">
        <v>13</v>
      </c>
      <c r="V579" s="822"/>
      <c r="W579" s="823" t="s">
        <v>379</v>
      </c>
    </row>
    <row r="580" spans="2:23" ht="14.25" x14ac:dyDescent="0.2">
      <c r="B580" s="774">
        <v>195</v>
      </c>
      <c r="C580" s="774"/>
      <c r="D580" s="744" t="s">
        <v>366</v>
      </c>
      <c r="E580" s="744" t="s">
        <v>366</v>
      </c>
      <c r="F580" s="844">
        <v>40967</v>
      </c>
      <c r="G580" s="830">
        <v>1061011</v>
      </c>
      <c r="H580" s="842">
        <v>16589.91</v>
      </c>
      <c r="I580" s="830" t="s">
        <v>78</v>
      </c>
      <c r="J580" s="774"/>
      <c r="K580" s="774"/>
      <c r="L580" s="622"/>
      <c r="M580" s="622"/>
      <c r="N580" s="622"/>
      <c r="O580" s="622"/>
      <c r="P580" s="622"/>
      <c r="Q580" s="622"/>
      <c r="R580" s="622"/>
      <c r="S580" s="746" t="s">
        <v>443</v>
      </c>
      <c r="T580" s="622"/>
      <c r="U580" s="834" t="s">
        <v>9</v>
      </c>
      <c r="V580" s="822"/>
      <c r="W580" s="823" t="s">
        <v>379</v>
      </c>
    </row>
    <row r="581" spans="2:23" ht="14.25" x14ac:dyDescent="0.2">
      <c r="B581" s="774">
        <v>196</v>
      </c>
      <c r="C581" s="774"/>
      <c r="D581" s="744" t="s">
        <v>366</v>
      </c>
      <c r="E581" s="744" t="s">
        <v>366</v>
      </c>
      <c r="F581" s="844">
        <v>40955</v>
      </c>
      <c r="G581" s="830">
        <v>1061083</v>
      </c>
      <c r="H581" s="842">
        <v>16995</v>
      </c>
      <c r="I581" s="830" t="s">
        <v>20</v>
      </c>
      <c r="J581" s="774"/>
      <c r="K581" s="774"/>
      <c r="L581" s="622"/>
      <c r="M581" s="622"/>
      <c r="N581" s="622"/>
      <c r="O581" s="622"/>
      <c r="P581" s="622"/>
      <c r="Q581" s="622"/>
      <c r="R581" s="622"/>
      <c r="S581" s="746" t="s">
        <v>443</v>
      </c>
      <c r="T581" s="622"/>
      <c r="U581" s="834" t="s">
        <v>58</v>
      </c>
      <c r="V581" s="822"/>
      <c r="W581" s="823" t="s">
        <v>379</v>
      </c>
    </row>
    <row r="582" spans="2:23" ht="14.25" x14ac:dyDescent="0.2">
      <c r="B582" s="774">
        <v>197</v>
      </c>
      <c r="C582" s="774"/>
      <c r="D582" s="744" t="s">
        <v>366</v>
      </c>
      <c r="E582" s="744" t="s">
        <v>366</v>
      </c>
      <c r="F582" s="844">
        <v>40940</v>
      </c>
      <c r="G582" s="830">
        <v>1061128</v>
      </c>
      <c r="H582" s="842">
        <v>9000</v>
      </c>
      <c r="I582" s="830" t="s">
        <v>34</v>
      </c>
      <c r="J582" s="774"/>
      <c r="K582" s="774"/>
      <c r="L582" s="622"/>
      <c r="M582" s="622"/>
      <c r="N582" s="622"/>
      <c r="O582" s="622"/>
      <c r="P582" s="622"/>
      <c r="Q582" s="622"/>
      <c r="R582" s="622"/>
      <c r="S582" s="746" t="s">
        <v>443</v>
      </c>
      <c r="T582" s="622"/>
      <c r="U582" s="834" t="s">
        <v>9</v>
      </c>
      <c r="V582" s="822"/>
      <c r="W582" s="823" t="s">
        <v>379</v>
      </c>
    </row>
    <row r="583" spans="2:23" ht="14.25" x14ac:dyDescent="0.2">
      <c r="B583" s="774">
        <v>198</v>
      </c>
      <c r="C583" s="774"/>
      <c r="D583" s="744" t="s">
        <v>366</v>
      </c>
      <c r="E583" s="744" t="s">
        <v>366</v>
      </c>
      <c r="F583" s="844">
        <v>40969</v>
      </c>
      <c r="G583" s="830">
        <v>1061182</v>
      </c>
      <c r="H583" s="842">
        <v>6116.22</v>
      </c>
      <c r="I583" s="830" t="s">
        <v>42</v>
      </c>
      <c r="J583" s="774"/>
      <c r="K583" s="774"/>
      <c r="L583" s="622"/>
      <c r="M583" s="622"/>
      <c r="N583" s="622"/>
      <c r="O583" s="622"/>
      <c r="P583" s="622"/>
      <c r="Q583" s="622"/>
      <c r="R583" s="622"/>
      <c r="S583" s="746" t="s">
        <v>443</v>
      </c>
      <c r="T583" s="622"/>
      <c r="U583" s="834" t="s">
        <v>9</v>
      </c>
      <c r="V583" s="822"/>
      <c r="W583" s="823" t="s">
        <v>379</v>
      </c>
    </row>
    <row r="584" spans="2:23" ht="14.25" x14ac:dyDescent="0.2">
      <c r="B584" s="774">
        <v>199</v>
      </c>
      <c r="C584" s="774"/>
      <c r="D584" s="744" t="s">
        <v>366</v>
      </c>
      <c r="E584" s="744" t="s">
        <v>366</v>
      </c>
      <c r="F584" s="844">
        <v>40973</v>
      </c>
      <c r="G584" s="830">
        <v>1061208</v>
      </c>
      <c r="H584" s="842">
        <v>25400</v>
      </c>
      <c r="I584" s="830" t="s">
        <v>233</v>
      </c>
      <c r="J584" s="774"/>
      <c r="K584" s="774"/>
      <c r="L584" s="622"/>
      <c r="M584" s="622"/>
      <c r="N584" s="622"/>
      <c r="O584" s="622"/>
      <c r="P584" s="622"/>
      <c r="Q584" s="622"/>
      <c r="R584" s="622"/>
      <c r="S584" s="746" t="s">
        <v>443</v>
      </c>
      <c r="T584" s="622"/>
      <c r="U584" s="834" t="s">
        <v>9</v>
      </c>
      <c r="V584" s="822"/>
      <c r="W584" s="823" t="s">
        <v>379</v>
      </c>
    </row>
    <row r="585" spans="2:23" ht="14.25" x14ac:dyDescent="0.2">
      <c r="B585" s="774">
        <v>200</v>
      </c>
      <c r="C585" s="774"/>
      <c r="D585" s="744" t="s">
        <v>366</v>
      </c>
      <c r="E585" s="744" t="s">
        <v>366</v>
      </c>
      <c r="F585" s="844">
        <v>40963</v>
      </c>
      <c r="G585" s="830">
        <v>1061281</v>
      </c>
      <c r="H585" s="842">
        <v>2395.8000000000002</v>
      </c>
      <c r="I585" s="830" t="s">
        <v>235</v>
      </c>
      <c r="J585" s="774"/>
      <c r="K585" s="774"/>
      <c r="L585" s="622"/>
      <c r="M585" s="622"/>
      <c r="N585" s="622"/>
      <c r="O585" s="622"/>
      <c r="P585" s="622"/>
      <c r="Q585" s="622"/>
      <c r="R585" s="622"/>
      <c r="S585" s="746" t="s">
        <v>443</v>
      </c>
      <c r="T585" s="622"/>
      <c r="U585" s="834" t="s">
        <v>116</v>
      </c>
      <c r="V585" s="822"/>
      <c r="W585" s="823" t="s">
        <v>379</v>
      </c>
    </row>
    <row r="586" spans="2:23" ht="14.25" x14ac:dyDescent="0.2">
      <c r="B586" s="774">
        <v>201</v>
      </c>
      <c r="C586" s="774"/>
      <c r="D586" s="744" t="s">
        <v>366</v>
      </c>
      <c r="E586" s="744" t="s">
        <v>366</v>
      </c>
      <c r="F586" s="844">
        <v>40990</v>
      </c>
      <c r="G586" s="830">
        <v>1061383</v>
      </c>
      <c r="H586" s="842">
        <v>9260</v>
      </c>
      <c r="I586" s="830" t="s">
        <v>236</v>
      </c>
      <c r="J586" s="774"/>
      <c r="K586" s="774"/>
      <c r="L586" s="622"/>
      <c r="M586" s="622"/>
      <c r="N586" s="622"/>
      <c r="O586" s="622"/>
      <c r="P586" s="622"/>
      <c r="Q586" s="622"/>
      <c r="R586" s="622"/>
      <c r="S586" s="746" t="s">
        <v>443</v>
      </c>
      <c r="T586" s="622"/>
      <c r="U586" s="834" t="s">
        <v>9</v>
      </c>
      <c r="V586" s="822"/>
      <c r="W586" s="823" t="s">
        <v>379</v>
      </c>
    </row>
    <row r="587" spans="2:23" ht="14.25" x14ac:dyDescent="0.2">
      <c r="B587" s="774">
        <v>202</v>
      </c>
      <c r="C587" s="774"/>
      <c r="D587" s="744" t="s">
        <v>366</v>
      </c>
      <c r="E587" s="744" t="s">
        <v>366</v>
      </c>
      <c r="F587" s="844">
        <v>40977</v>
      </c>
      <c r="G587" s="830">
        <v>1061498</v>
      </c>
      <c r="H587" s="842">
        <v>29959.200000000001</v>
      </c>
      <c r="I587" s="830" t="s">
        <v>237</v>
      </c>
      <c r="J587" s="774"/>
      <c r="K587" s="774"/>
      <c r="L587" s="622"/>
      <c r="M587" s="622"/>
      <c r="N587" s="622"/>
      <c r="O587" s="622"/>
      <c r="P587" s="622"/>
      <c r="Q587" s="622"/>
      <c r="R587" s="622"/>
      <c r="S587" s="746" t="s">
        <v>443</v>
      </c>
      <c r="T587" s="622"/>
      <c r="U587" s="834" t="s">
        <v>13</v>
      </c>
      <c r="V587" s="822"/>
      <c r="W587" s="823" t="s">
        <v>379</v>
      </c>
    </row>
    <row r="588" spans="2:23" ht="14.25" x14ac:dyDescent="0.2">
      <c r="B588" s="774">
        <v>203</v>
      </c>
      <c r="C588" s="774"/>
      <c r="D588" s="744" t="s">
        <v>366</v>
      </c>
      <c r="E588" s="744" t="s">
        <v>366</v>
      </c>
      <c r="F588" s="844">
        <v>40976</v>
      </c>
      <c r="G588" s="830">
        <v>1061500</v>
      </c>
      <c r="H588" s="842">
        <v>8208</v>
      </c>
      <c r="I588" s="830" t="s">
        <v>238</v>
      </c>
      <c r="J588" s="774"/>
      <c r="K588" s="774"/>
      <c r="L588" s="622"/>
      <c r="M588" s="622"/>
      <c r="N588" s="622"/>
      <c r="O588" s="622"/>
      <c r="P588" s="622"/>
      <c r="Q588" s="622"/>
      <c r="R588" s="622"/>
      <c r="S588" s="746" t="s">
        <v>443</v>
      </c>
      <c r="T588" s="622"/>
      <c r="U588" s="834" t="s">
        <v>58</v>
      </c>
      <c r="V588" s="822"/>
      <c r="W588" s="823" t="s">
        <v>379</v>
      </c>
    </row>
    <row r="589" spans="2:23" ht="15" x14ac:dyDescent="0.25">
      <c r="B589" s="774">
        <v>204</v>
      </c>
      <c r="C589" s="774"/>
      <c r="D589" s="744" t="s">
        <v>366</v>
      </c>
      <c r="E589" s="744" t="s">
        <v>366</v>
      </c>
      <c r="F589" s="844">
        <v>40976</v>
      </c>
      <c r="G589" s="830">
        <v>1061515</v>
      </c>
      <c r="H589" s="842">
        <v>28500</v>
      </c>
      <c r="I589" s="830" t="s">
        <v>239</v>
      </c>
      <c r="J589" s="774"/>
      <c r="K589" s="774"/>
      <c r="L589" s="622"/>
      <c r="M589" s="622"/>
      <c r="N589" s="622"/>
      <c r="O589" s="622"/>
      <c r="P589" s="622"/>
      <c r="Q589" s="622"/>
      <c r="R589" s="622"/>
      <c r="S589" s="746" t="s">
        <v>443</v>
      </c>
      <c r="T589" s="675"/>
      <c r="U589" s="834" t="s">
        <v>58</v>
      </c>
      <c r="V589" s="675"/>
      <c r="W589" s="823" t="s">
        <v>379</v>
      </c>
    </row>
    <row r="590" spans="2:23" ht="15" x14ac:dyDescent="0.25">
      <c r="B590" s="774">
        <v>205</v>
      </c>
      <c r="C590" s="774"/>
      <c r="D590" s="744" t="s">
        <v>366</v>
      </c>
      <c r="E590" s="744" t="s">
        <v>366</v>
      </c>
      <c r="F590" s="844">
        <v>40974</v>
      </c>
      <c r="G590" s="830">
        <v>1061541</v>
      </c>
      <c r="H590" s="842">
        <v>2395.8000000000002</v>
      </c>
      <c r="I590" s="830" t="s">
        <v>349</v>
      </c>
      <c r="J590" s="774"/>
      <c r="K590" s="774"/>
      <c r="L590" s="622"/>
      <c r="M590" s="622"/>
      <c r="N590" s="622"/>
      <c r="O590" s="622"/>
      <c r="P590" s="622"/>
      <c r="Q590" s="622"/>
      <c r="R590" s="622"/>
      <c r="S590" s="746" t="s">
        <v>443</v>
      </c>
      <c r="T590" s="675"/>
      <c r="U590" s="834" t="s">
        <v>9</v>
      </c>
      <c r="V590" s="675"/>
      <c r="W590" s="823" t="s">
        <v>379</v>
      </c>
    </row>
    <row r="591" spans="2:23" ht="15" x14ac:dyDescent="0.25">
      <c r="B591" s="774">
        <v>206</v>
      </c>
      <c r="C591" s="774"/>
      <c r="D591" s="744" t="s">
        <v>366</v>
      </c>
      <c r="E591" s="744" t="s">
        <v>366</v>
      </c>
      <c r="F591" s="844">
        <v>40987</v>
      </c>
      <c r="G591" s="830">
        <v>1061608</v>
      </c>
      <c r="H591" s="842">
        <v>16800</v>
      </c>
      <c r="I591" s="830" t="s">
        <v>241</v>
      </c>
      <c r="J591" s="774"/>
      <c r="K591" s="774"/>
      <c r="L591" s="622"/>
      <c r="M591" s="622"/>
      <c r="N591" s="622"/>
      <c r="O591" s="622"/>
      <c r="P591" s="622"/>
      <c r="Q591" s="622"/>
      <c r="R591" s="622"/>
      <c r="S591" s="746" t="s">
        <v>443</v>
      </c>
      <c r="T591" s="675"/>
      <c r="U591" s="834" t="s">
        <v>58</v>
      </c>
      <c r="V591" s="675"/>
      <c r="W591" s="823" t="s">
        <v>379</v>
      </c>
    </row>
    <row r="592" spans="2:23" ht="15" x14ac:dyDescent="0.25">
      <c r="B592" s="774">
        <v>207</v>
      </c>
      <c r="C592" s="774"/>
      <c r="D592" s="744" t="s">
        <v>366</v>
      </c>
      <c r="E592" s="744" t="s">
        <v>366</v>
      </c>
      <c r="F592" s="844">
        <v>40942</v>
      </c>
      <c r="G592" s="830">
        <v>1061683</v>
      </c>
      <c r="H592" s="842">
        <v>9128.91</v>
      </c>
      <c r="I592" s="830" t="s">
        <v>248</v>
      </c>
      <c r="J592" s="774"/>
      <c r="K592" s="774"/>
      <c r="L592" s="622"/>
      <c r="M592" s="622"/>
      <c r="N592" s="622"/>
      <c r="O592" s="622"/>
      <c r="P592" s="622"/>
      <c r="Q592" s="622"/>
      <c r="R592" s="622"/>
      <c r="S592" s="746" t="s">
        <v>443</v>
      </c>
      <c r="T592" s="675"/>
      <c r="U592" s="834" t="s">
        <v>249</v>
      </c>
      <c r="V592" s="675"/>
      <c r="W592" s="823" t="s">
        <v>379</v>
      </c>
    </row>
    <row r="593" spans="2:23" ht="15" x14ac:dyDescent="0.25">
      <c r="B593" s="774">
        <v>208</v>
      </c>
      <c r="C593" s="774"/>
      <c r="D593" s="744" t="s">
        <v>366</v>
      </c>
      <c r="E593" s="744" t="s">
        <v>366</v>
      </c>
      <c r="F593" s="844">
        <v>40968</v>
      </c>
      <c r="G593" s="830">
        <v>1061716</v>
      </c>
      <c r="H593" s="842">
        <v>2150.04</v>
      </c>
      <c r="I593" s="830" t="s">
        <v>250</v>
      </c>
      <c r="J593" s="774"/>
      <c r="K593" s="774"/>
      <c r="L593" s="622"/>
      <c r="M593" s="622"/>
      <c r="N593" s="622"/>
      <c r="O593" s="622"/>
      <c r="P593" s="622"/>
      <c r="Q593" s="622"/>
      <c r="R593" s="622"/>
      <c r="S593" s="746" t="s">
        <v>443</v>
      </c>
      <c r="T593" s="675"/>
      <c r="U593" s="834" t="s">
        <v>13</v>
      </c>
      <c r="V593" s="675"/>
      <c r="W593" s="823" t="s">
        <v>379</v>
      </c>
    </row>
    <row r="594" spans="2:23" ht="15" x14ac:dyDescent="0.25">
      <c r="B594" s="774">
        <v>209</v>
      </c>
      <c r="C594" s="774"/>
      <c r="D594" s="744" t="s">
        <v>366</v>
      </c>
      <c r="E594" s="744" t="s">
        <v>366</v>
      </c>
      <c r="F594" s="844">
        <v>40938</v>
      </c>
      <c r="G594" s="830">
        <v>1061726</v>
      </c>
      <c r="H594" s="842">
        <v>14530</v>
      </c>
      <c r="I594" s="830" t="s">
        <v>251</v>
      </c>
      <c r="J594" s="774"/>
      <c r="K594" s="774"/>
      <c r="L594" s="622"/>
      <c r="M594" s="622"/>
      <c r="N594" s="622"/>
      <c r="O594" s="622"/>
      <c r="P594" s="622"/>
      <c r="Q594" s="622"/>
      <c r="R594" s="622"/>
      <c r="S594" s="746" t="s">
        <v>443</v>
      </c>
      <c r="T594" s="675"/>
      <c r="U594" s="834" t="s">
        <v>9</v>
      </c>
      <c r="V594" s="675"/>
      <c r="W594" s="823" t="s">
        <v>379</v>
      </c>
    </row>
    <row r="595" spans="2:23" ht="15" x14ac:dyDescent="0.25">
      <c r="B595" s="774">
        <v>210</v>
      </c>
      <c r="C595" s="774"/>
      <c r="D595" s="744" t="s">
        <v>366</v>
      </c>
      <c r="E595" s="744" t="s">
        <v>366</v>
      </c>
      <c r="F595" s="844">
        <v>40963</v>
      </c>
      <c r="G595" s="830">
        <v>1061752</v>
      </c>
      <c r="H595" s="842">
        <v>22495</v>
      </c>
      <c r="I595" s="830" t="s">
        <v>252</v>
      </c>
      <c r="J595" s="774"/>
      <c r="K595" s="774"/>
      <c r="L595" s="622"/>
      <c r="M595" s="622"/>
      <c r="N595" s="622"/>
      <c r="O595" s="622"/>
      <c r="P595" s="622"/>
      <c r="Q595" s="622"/>
      <c r="R595" s="622"/>
      <c r="S595" s="746" t="s">
        <v>443</v>
      </c>
      <c r="T595" s="675"/>
      <c r="U595" s="834" t="s">
        <v>253</v>
      </c>
      <c r="V595" s="675"/>
      <c r="W595" s="823" t="s">
        <v>379</v>
      </c>
    </row>
    <row r="596" spans="2:23" ht="15" x14ac:dyDescent="0.25">
      <c r="B596" s="774">
        <v>211</v>
      </c>
      <c r="C596" s="774"/>
      <c r="D596" s="744" t="s">
        <v>366</v>
      </c>
      <c r="E596" s="744" t="s">
        <v>366</v>
      </c>
      <c r="F596" s="844">
        <v>40971</v>
      </c>
      <c r="G596" s="830">
        <v>1061811</v>
      </c>
      <c r="H596" s="842">
        <v>16279.32</v>
      </c>
      <c r="I596" s="830" t="s">
        <v>78</v>
      </c>
      <c r="J596" s="774"/>
      <c r="K596" s="774"/>
      <c r="L596" s="622"/>
      <c r="M596" s="622"/>
      <c r="N596" s="622"/>
      <c r="O596" s="622"/>
      <c r="P596" s="622"/>
      <c r="Q596" s="622"/>
      <c r="R596" s="622"/>
      <c r="S596" s="746" t="s">
        <v>443</v>
      </c>
      <c r="T596" s="675"/>
      <c r="U596" s="834" t="s">
        <v>9</v>
      </c>
      <c r="V596" s="675"/>
      <c r="W596" s="823" t="s">
        <v>379</v>
      </c>
    </row>
    <row r="597" spans="2:23" ht="15" x14ac:dyDescent="0.25">
      <c r="B597" s="774">
        <v>212</v>
      </c>
      <c r="C597" s="774"/>
      <c r="D597" s="744" t="s">
        <v>366</v>
      </c>
      <c r="E597" s="744" t="s">
        <v>366</v>
      </c>
      <c r="F597" s="844">
        <v>40995</v>
      </c>
      <c r="G597" s="830">
        <v>1061879</v>
      </c>
      <c r="H597" s="842">
        <v>16720</v>
      </c>
      <c r="I597" s="830" t="s">
        <v>255</v>
      </c>
      <c r="J597" s="774"/>
      <c r="K597" s="774"/>
      <c r="L597" s="622"/>
      <c r="M597" s="622"/>
      <c r="N597" s="622"/>
      <c r="O597" s="622"/>
      <c r="P597" s="622"/>
      <c r="Q597" s="622"/>
      <c r="R597" s="622"/>
      <c r="S597" s="746" t="s">
        <v>443</v>
      </c>
      <c r="T597" s="675"/>
      <c r="U597" s="834" t="s">
        <v>13</v>
      </c>
      <c r="V597" s="675"/>
      <c r="W597" s="823" t="s">
        <v>379</v>
      </c>
    </row>
    <row r="598" spans="2:23" ht="15" x14ac:dyDescent="0.25">
      <c r="B598" s="774">
        <v>213</v>
      </c>
      <c r="C598" s="774"/>
      <c r="D598" s="744" t="s">
        <v>366</v>
      </c>
      <c r="E598" s="744" t="s">
        <v>366</v>
      </c>
      <c r="F598" s="844">
        <v>40984</v>
      </c>
      <c r="G598" s="830">
        <v>1061916</v>
      </c>
      <c r="H598" s="842">
        <v>20670</v>
      </c>
      <c r="I598" s="830" t="s">
        <v>256</v>
      </c>
      <c r="J598" s="774"/>
      <c r="K598" s="774"/>
      <c r="L598" s="622"/>
      <c r="M598" s="622"/>
      <c r="N598" s="622"/>
      <c r="O598" s="622"/>
      <c r="P598" s="622"/>
      <c r="Q598" s="622"/>
      <c r="R598" s="622"/>
      <c r="S598" s="746" t="s">
        <v>443</v>
      </c>
      <c r="T598" s="675"/>
      <c r="U598" s="834" t="s">
        <v>9</v>
      </c>
      <c r="V598" s="675"/>
      <c r="W598" s="823" t="s">
        <v>379</v>
      </c>
    </row>
    <row r="599" spans="2:23" ht="15" x14ac:dyDescent="0.25">
      <c r="B599" s="774">
        <v>214</v>
      </c>
      <c r="C599" s="774"/>
      <c r="D599" s="744" t="s">
        <v>366</v>
      </c>
      <c r="E599" s="744" t="s">
        <v>366</v>
      </c>
      <c r="F599" s="844">
        <v>41004</v>
      </c>
      <c r="G599" s="830">
        <v>1061975</v>
      </c>
      <c r="H599" s="842">
        <v>22344</v>
      </c>
      <c r="I599" s="830" t="s">
        <v>257</v>
      </c>
      <c r="J599" s="774"/>
      <c r="K599" s="774"/>
      <c r="L599" s="622"/>
      <c r="M599" s="622"/>
      <c r="N599" s="622"/>
      <c r="O599" s="622"/>
      <c r="P599" s="622"/>
      <c r="Q599" s="622"/>
      <c r="R599" s="622"/>
      <c r="S599" s="746" t="s">
        <v>443</v>
      </c>
      <c r="T599" s="675"/>
      <c r="U599" s="834" t="s">
        <v>191</v>
      </c>
      <c r="V599" s="675"/>
      <c r="W599" s="823" t="s">
        <v>379</v>
      </c>
    </row>
    <row r="600" spans="2:23" ht="15" x14ac:dyDescent="0.25">
      <c r="B600" s="774">
        <v>215</v>
      </c>
      <c r="C600" s="774"/>
      <c r="D600" s="744" t="s">
        <v>366</v>
      </c>
      <c r="E600" s="744" t="s">
        <v>366</v>
      </c>
      <c r="F600" s="844">
        <v>41017</v>
      </c>
      <c r="G600" s="830">
        <v>1062032</v>
      </c>
      <c r="H600" s="842">
        <v>23119.200000000001</v>
      </c>
      <c r="I600" s="830" t="s">
        <v>93</v>
      </c>
      <c r="J600" s="774"/>
      <c r="K600" s="774"/>
      <c r="L600" s="622"/>
      <c r="M600" s="622"/>
      <c r="N600" s="622"/>
      <c r="O600" s="622"/>
      <c r="P600" s="622"/>
      <c r="Q600" s="622"/>
      <c r="R600" s="622"/>
      <c r="S600" s="746" t="s">
        <v>443</v>
      </c>
      <c r="T600" s="675"/>
      <c r="U600" s="834" t="s">
        <v>13</v>
      </c>
      <c r="V600" s="675"/>
      <c r="W600" s="823" t="s">
        <v>379</v>
      </c>
    </row>
    <row r="601" spans="2:23" ht="15" x14ac:dyDescent="0.25">
      <c r="B601" s="774">
        <v>216</v>
      </c>
      <c r="C601" s="774"/>
      <c r="D601" s="744" t="s">
        <v>366</v>
      </c>
      <c r="E601" s="744" t="s">
        <v>366</v>
      </c>
      <c r="F601" s="844">
        <v>40990</v>
      </c>
      <c r="G601" s="830">
        <v>1062036</v>
      </c>
      <c r="H601" s="842">
        <v>2793</v>
      </c>
      <c r="I601" s="830" t="s">
        <v>258</v>
      </c>
      <c r="J601" s="774"/>
      <c r="K601" s="774"/>
      <c r="L601" s="622"/>
      <c r="M601" s="622"/>
      <c r="N601" s="622"/>
      <c r="O601" s="622"/>
      <c r="P601" s="622"/>
      <c r="Q601" s="622"/>
      <c r="R601" s="622"/>
      <c r="S601" s="746" t="s">
        <v>443</v>
      </c>
      <c r="T601" s="675"/>
      <c r="U601" s="834" t="s">
        <v>58</v>
      </c>
      <c r="V601" s="675"/>
      <c r="W601" s="823" t="s">
        <v>379</v>
      </c>
    </row>
    <row r="602" spans="2:23" ht="15" x14ac:dyDescent="0.25">
      <c r="B602" s="774">
        <v>217</v>
      </c>
      <c r="C602" s="774"/>
      <c r="D602" s="744" t="s">
        <v>366</v>
      </c>
      <c r="E602" s="744" t="s">
        <v>366</v>
      </c>
      <c r="F602" s="844">
        <v>41022</v>
      </c>
      <c r="G602" s="830">
        <v>1062053</v>
      </c>
      <c r="H602" s="842">
        <v>6670.26</v>
      </c>
      <c r="I602" s="830" t="s">
        <v>42</v>
      </c>
      <c r="J602" s="774"/>
      <c r="K602" s="774"/>
      <c r="L602" s="622"/>
      <c r="M602" s="622"/>
      <c r="N602" s="622"/>
      <c r="O602" s="622"/>
      <c r="P602" s="622"/>
      <c r="Q602" s="622"/>
      <c r="R602" s="622"/>
      <c r="S602" s="746" t="s">
        <v>443</v>
      </c>
      <c r="T602" s="675"/>
      <c r="U602" s="834" t="s">
        <v>9</v>
      </c>
      <c r="V602" s="675"/>
      <c r="W602" s="823" t="s">
        <v>379</v>
      </c>
    </row>
    <row r="603" spans="2:23" ht="15" x14ac:dyDescent="0.25">
      <c r="B603" s="774">
        <v>218</v>
      </c>
      <c r="C603" s="774"/>
      <c r="D603" s="744" t="s">
        <v>366</v>
      </c>
      <c r="E603" s="744" t="s">
        <v>366</v>
      </c>
      <c r="F603" s="844">
        <v>41024</v>
      </c>
      <c r="G603" s="830">
        <v>1062112</v>
      </c>
      <c r="H603" s="842">
        <v>16279.32</v>
      </c>
      <c r="I603" s="830" t="s">
        <v>78</v>
      </c>
      <c r="J603" s="774"/>
      <c r="K603" s="774"/>
      <c r="L603" s="622"/>
      <c r="M603" s="622"/>
      <c r="N603" s="622"/>
      <c r="O603" s="622"/>
      <c r="P603" s="622"/>
      <c r="Q603" s="622"/>
      <c r="R603" s="622"/>
      <c r="S603" s="746" t="s">
        <v>443</v>
      </c>
      <c r="T603" s="675"/>
      <c r="U603" s="834" t="s">
        <v>259</v>
      </c>
      <c r="V603" s="675"/>
      <c r="W603" s="823" t="s">
        <v>379</v>
      </c>
    </row>
    <row r="604" spans="2:23" ht="15" x14ac:dyDescent="0.25">
      <c r="B604" s="774">
        <v>219</v>
      </c>
      <c r="C604" s="774"/>
      <c r="D604" s="744" t="s">
        <v>366</v>
      </c>
      <c r="E604" s="744" t="s">
        <v>366</v>
      </c>
      <c r="F604" s="844">
        <v>40991</v>
      </c>
      <c r="G604" s="830">
        <v>1062217</v>
      </c>
      <c r="H604" s="842">
        <v>29675</v>
      </c>
      <c r="I604" s="830" t="s">
        <v>230</v>
      </c>
      <c r="J604" s="774"/>
      <c r="K604" s="774"/>
      <c r="L604" s="622"/>
      <c r="M604" s="622"/>
      <c r="N604" s="622"/>
      <c r="O604" s="622"/>
      <c r="P604" s="622"/>
      <c r="Q604" s="622"/>
      <c r="R604" s="622"/>
      <c r="S604" s="746" t="s">
        <v>443</v>
      </c>
      <c r="T604" s="675"/>
      <c r="U604" s="834" t="s">
        <v>9</v>
      </c>
      <c r="V604" s="675"/>
      <c r="W604" s="823" t="s">
        <v>379</v>
      </c>
    </row>
    <row r="605" spans="2:23" ht="15" x14ac:dyDescent="0.25">
      <c r="B605" s="774">
        <v>220</v>
      </c>
      <c r="C605" s="774"/>
      <c r="D605" s="744" t="s">
        <v>366</v>
      </c>
      <c r="E605" s="744" t="s">
        <v>366</v>
      </c>
      <c r="F605" s="844">
        <v>41039</v>
      </c>
      <c r="G605" s="830">
        <v>1062373</v>
      </c>
      <c r="H605" s="842">
        <v>6925</v>
      </c>
      <c r="I605" s="830" t="s">
        <v>20</v>
      </c>
      <c r="J605" s="774"/>
      <c r="K605" s="774"/>
      <c r="L605" s="622"/>
      <c r="M605" s="622"/>
      <c r="N605" s="622"/>
      <c r="O605" s="622"/>
      <c r="P605" s="622"/>
      <c r="Q605" s="622"/>
      <c r="R605" s="622"/>
      <c r="S605" s="746" t="s">
        <v>443</v>
      </c>
      <c r="T605" s="675"/>
      <c r="U605" s="834" t="s">
        <v>58</v>
      </c>
      <c r="V605" s="675"/>
      <c r="W605" s="823" t="s">
        <v>379</v>
      </c>
    </row>
    <row r="606" spans="2:23" ht="15" x14ac:dyDescent="0.25">
      <c r="B606" s="774">
        <v>221</v>
      </c>
      <c r="C606" s="774"/>
      <c r="D606" s="744" t="s">
        <v>366</v>
      </c>
      <c r="E606" s="744" t="s">
        <v>366</v>
      </c>
      <c r="F606" s="844">
        <v>41043</v>
      </c>
      <c r="G606" s="830">
        <v>1062409</v>
      </c>
      <c r="H606" s="842">
        <v>25992</v>
      </c>
      <c r="I606" s="830" t="s">
        <v>46</v>
      </c>
      <c r="J606" s="774"/>
      <c r="K606" s="774"/>
      <c r="L606" s="622"/>
      <c r="M606" s="622"/>
      <c r="N606" s="622"/>
      <c r="O606" s="622"/>
      <c r="P606" s="622"/>
      <c r="Q606" s="622"/>
      <c r="R606" s="622"/>
      <c r="S606" s="746" t="s">
        <v>443</v>
      </c>
      <c r="T606" s="675"/>
      <c r="U606" s="834" t="s">
        <v>225</v>
      </c>
      <c r="V606" s="675"/>
      <c r="W606" s="823" t="s">
        <v>379</v>
      </c>
    </row>
    <row r="607" spans="2:23" ht="15" x14ac:dyDescent="0.25">
      <c r="B607" s="774">
        <v>222</v>
      </c>
      <c r="C607" s="774"/>
      <c r="D607" s="744" t="s">
        <v>366</v>
      </c>
      <c r="E607" s="744" t="s">
        <v>366</v>
      </c>
      <c r="F607" s="844">
        <v>41043</v>
      </c>
      <c r="G607" s="830">
        <v>1062430</v>
      </c>
      <c r="H607" s="842">
        <v>2460</v>
      </c>
      <c r="I607" s="830" t="s">
        <v>260</v>
      </c>
      <c r="J607" s="774"/>
      <c r="K607" s="774"/>
      <c r="L607" s="622"/>
      <c r="M607" s="622"/>
      <c r="N607" s="622"/>
      <c r="O607" s="622"/>
      <c r="P607" s="622"/>
      <c r="Q607" s="622"/>
      <c r="R607" s="622"/>
      <c r="S607" s="746" t="s">
        <v>443</v>
      </c>
      <c r="T607" s="675"/>
      <c r="U607" s="834" t="s">
        <v>13</v>
      </c>
      <c r="V607" s="675"/>
      <c r="W607" s="823" t="s">
        <v>379</v>
      </c>
    </row>
    <row r="608" spans="2:23" ht="15" x14ac:dyDescent="0.25">
      <c r="B608" s="774">
        <v>223</v>
      </c>
      <c r="C608" s="774"/>
      <c r="D608" s="744" t="s">
        <v>366</v>
      </c>
      <c r="E608" s="744" t="s">
        <v>366</v>
      </c>
      <c r="F608" s="844">
        <v>41057</v>
      </c>
      <c r="G608" s="830">
        <v>1062278</v>
      </c>
      <c r="H608" s="842">
        <v>2395.8000000000002</v>
      </c>
      <c r="I608" s="830" t="s">
        <v>261</v>
      </c>
      <c r="J608" s="774"/>
      <c r="K608" s="774"/>
      <c r="L608" s="622"/>
      <c r="M608" s="622"/>
      <c r="N608" s="622"/>
      <c r="O608" s="622"/>
      <c r="P608" s="622"/>
      <c r="Q608" s="622"/>
      <c r="R608" s="622"/>
      <c r="S608" s="746" t="s">
        <v>443</v>
      </c>
      <c r="T608" s="675"/>
      <c r="U608" s="834" t="s">
        <v>9</v>
      </c>
      <c r="V608" s="675"/>
      <c r="W608" s="823" t="s">
        <v>379</v>
      </c>
    </row>
    <row r="609" spans="2:23" ht="15" x14ac:dyDescent="0.25">
      <c r="B609" s="774">
        <v>224</v>
      </c>
      <c r="C609" s="774"/>
      <c r="D609" s="744" t="s">
        <v>366</v>
      </c>
      <c r="E609" s="744" t="s">
        <v>366</v>
      </c>
      <c r="F609" s="844">
        <v>41060</v>
      </c>
      <c r="G609" s="830">
        <v>1062706</v>
      </c>
      <c r="H609" s="842">
        <v>5473.14</v>
      </c>
      <c r="I609" s="830" t="s">
        <v>315</v>
      </c>
      <c r="J609" s="774"/>
      <c r="K609" s="774"/>
      <c r="L609" s="622"/>
      <c r="M609" s="622"/>
      <c r="N609" s="622"/>
      <c r="O609" s="622"/>
      <c r="P609" s="622"/>
      <c r="Q609" s="622"/>
      <c r="R609" s="622"/>
      <c r="S609" s="746" t="s">
        <v>443</v>
      </c>
      <c r="T609" s="675"/>
      <c r="U609" s="834" t="s">
        <v>9</v>
      </c>
      <c r="V609" s="675"/>
      <c r="W609" s="823" t="s">
        <v>379</v>
      </c>
    </row>
    <row r="610" spans="2:23" ht="15" x14ac:dyDescent="0.25">
      <c r="B610" s="774">
        <v>225</v>
      </c>
      <c r="C610" s="774"/>
      <c r="D610" s="744" t="s">
        <v>366</v>
      </c>
      <c r="E610" s="744" t="s">
        <v>366</v>
      </c>
      <c r="F610" s="844">
        <v>41059</v>
      </c>
      <c r="G610" s="830">
        <v>1062756</v>
      </c>
      <c r="H610" s="842">
        <v>21200</v>
      </c>
      <c r="I610" s="830" t="s">
        <v>262</v>
      </c>
      <c r="J610" s="774"/>
      <c r="K610" s="774"/>
      <c r="L610" s="622"/>
      <c r="M610" s="622"/>
      <c r="N610" s="622"/>
      <c r="O610" s="622"/>
      <c r="P610" s="622"/>
      <c r="Q610" s="622"/>
      <c r="R610" s="622"/>
      <c r="S610" s="746" t="s">
        <v>443</v>
      </c>
      <c r="T610" s="675"/>
      <c r="U610" s="834" t="s">
        <v>13</v>
      </c>
      <c r="V610" s="675"/>
      <c r="W610" s="823" t="s">
        <v>379</v>
      </c>
    </row>
    <row r="611" spans="2:23" ht="15" x14ac:dyDescent="0.25">
      <c r="B611" s="774">
        <v>226</v>
      </c>
      <c r="C611" s="774"/>
      <c r="D611" s="744" t="s">
        <v>366</v>
      </c>
      <c r="E611" s="744" t="s">
        <v>366</v>
      </c>
      <c r="F611" s="844">
        <v>41059</v>
      </c>
      <c r="G611" s="830">
        <v>1062757</v>
      </c>
      <c r="H611" s="842">
        <v>28200</v>
      </c>
      <c r="I611" s="830" t="s">
        <v>262</v>
      </c>
      <c r="J611" s="774"/>
      <c r="K611" s="774"/>
      <c r="L611" s="622"/>
      <c r="M611" s="622"/>
      <c r="N611" s="622"/>
      <c r="O611" s="622"/>
      <c r="P611" s="622"/>
      <c r="Q611" s="622"/>
      <c r="R611" s="622"/>
      <c r="S611" s="746" t="s">
        <v>443</v>
      </c>
      <c r="T611" s="675"/>
      <c r="U611" s="834" t="s">
        <v>58</v>
      </c>
      <c r="V611" s="675"/>
      <c r="W611" s="823" t="s">
        <v>379</v>
      </c>
    </row>
    <row r="612" spans="2:23" ht="15" x14ac:dyDescent="0.25">
      <c r="B612" s="774">
        <v>227</v>
      </c>
      <c r="C612" s="774"/>
      <c r="D612" s="744" t="s">
        <v>366</v>
      </c>
      <c r="E612" s="744" t="s">
        <v>366</v>
      </c>
      <c r="F612" s="844">
        <v>41061</v>
      </c>
      <c r="G612" s="830">
        <v>1062780</v>
      </c>
      <c r="H612" s="842">
        <v>28377</v>
      </c>
      <c r="I612" s="830" t="s">
        <v>254</v>
      </c>
      <c r="J612" s="774"/>
      <c r="K612" s="774"/>
      <c r="L612" s="622"/>
      <c r="M612" s="622"/>
      <c r="N612" s="622"/>
      <c r="O612" s="622"/>
      <c r="P612" s="622"/>
      <c r="Q612" s="622"/>
      <c r="R612" s="622"/>
      <c r="S612" s="746" t="s">
        <v>443</v>
      </c>
      <c r="T612" s="675"/>
      <c r="U612" s="834" t="s">
        <v>9</v>
      </c>
      <c r="V612" s="675"/>
      <c r="W612" s="823" t="s">
        <v>379</v>
      </c>
    </row>
    <row r="613" spans="2:23" ht="15" x14ac:dyDescent="0.25">
      <c r="B613" s="774">
        <v>228</v>
      </c>
      <c r="C613" s="774"/>
      <c r="D613" s="744" t="s">
        <v>366</v>
      </c>
      <c r="E613" s="744" t="s">
        <v>366</v>
      </c>
      <c r="F613" s="844">
        <v>41059</v>
      </c>
      <c r="G613" s="830">
        <v>1062810</v>
      </c>
      <c r="H613" s="842">
        <v>12000</v>
      </c>
      <c r="I613" s="830" t="s">
        <v>264</v>
      </c>
      <c r="J613" s="774"/>
      <c r="K613" s="774"/>
      <c r="L613" s="622"/>
      <c r="M613" s="622"/>
      <c r="N613" s="622"/>
      <c r="O613" s="622"/>
      <c r="P613" s="622"/>
      <c r="Q613" s="622"/>
      <c r="R613" s="622"/>
      <c r="S613" s="746" t="s">
        <v>443</v>
      </c>
      <c r="T613" s="675"/>
      <c r="U613" s="834" t="s">
        <v>9</v>
      </c>
      <c r="V613" s="675"/>
      <c r="W613" s="823" t="s">
        <v>379</v>
      </c>
    </row>
    <row r="614" spans="2:23" ht="15" x14ac:dyDescent="0.25">
      <c r="B614" s="774">
        <v>229</v>
      </c>
      <c r="C614" s="774"/>
      <c r="D614" s="744" t="s">
        <v>366</v>
      </c>
      <c r="E614" s="744" t="s">
        <v>366</v>
      </c>
      <c r="F614" s="844">
        <v>41058</v>
      </c>
      <c r="G614" s="830">
        <v>1062820</v>
      </c>
      <c r="H614" s="842">
        <v>16279.32</v>
      </c>
      <c r="I614" s="830" t="s">
        <v>78</v>
      </c>
      <c r="J614" s="774"/>
      <c r="K614" s="774"/>
      <c r="L614" s="622"/>
      <c r="M614" s="622"/>
      <c r="N614" s="622"/>
      <c r="O614" s="622"/>
      <c r="P614" s="622"/>
      <c r="Q614" s="622"/>
      <c r="R614" s="622"/>
      <c r="S614" s="746" t="s">
        <v>443</v>
      </c>
      <c r="T614" s="675"/>
      <c r="U614" s="834" t="s">
        <v>9</v>
      </c>
      <c r="V614" s="675"/>
      <c r="W614" s="823" t="s">
        <v>379</v>
      </c>
    </row>
    <row r="615" spans="2:23" ht="15" x14ac:dyDescent="0.25">
      <c r="B615" s="774">
        <v>230</v>
      </c>
      <c r="C615" s="774"/>
      <c r="D615" s="744" t="s">
        <v>366</v>
      </c>
      <c r="E615" s="744" t="s">
        <v>366</v>
      </c>
      <c r="F615" s="844">
        <v>41059</v>
      </c>
      <c r="G615" s="830">
        <v>1062826</v>
      </c>
      <c r="H615" s="842">
        <v>7060.27</v>
      </c>
      <c r="I615" s="830" t="s">
        <v>265</v>
      </c>
      <c r="J615" s="774"/>
      <c r="K615" s="774"/>
      <c r="L615" s="622"/>
      <c r="M615" s="622"/>
      <c r="N615" s="622"/>
      <c r="O615" s="622"/>
      <c r="P615" s="622"/>
      <c r="Q615" s="622"/>
      <c r="R615" s="622"/>
      <c r="S615" s="746" t="s">
        <v>443</v>
      </c>
      <c r="T615" s="675"/>
      <c r="U615" s="834" t="s">
        <v>9</v>
      </c>
      <c r="V615" s="675"/>
      <c r="W615" s="823" t="s">
        <v>379</v>
      </c>
    </row>
    <row r="616" spans="2:23" ht="15" x14ac:dyDescent="0.25">
      <c r="B616" s="774">
        <v>231</v>
      </c>
      <c r="C616" s="774"/>
      <c r="D616" s="744" t="s">
        <v>366</v>
      </c>
      <c r="E616" s="744" t="s">
        <v>366</v>
      </c>
      <c r="F616" s="844">
        <v>41037</v>
      </c>
      <c r="G616" s="830">
        <v>1062836</v>
      </c>
      <c r="H616" s="842">
        <v>8949</v>
      </c>
      <c r="I616" s="830" t="s">
        <v>266</v>
      </c>
      <c r="J616" s="774"/>
      <c r="K616" s="774"/>
      <c r="L616" s="622"/>
      <c r="M616" s="622"/>
      <c r="N616" s="622"/>
      <c r="O616" s="622"/>
      <c r="P616" s="622"/>
      <c r="Q616" s="622"/>
      <c r="R616" s="622"/>
      <c r="S616" s="746" t="s">
        <v>443</v>
      </c>
      <c r="T616" s="675"/>
      <c r="U616" s="834" t="s">
        <v>13</v>
      </c>
      <c r="V616" s="675"/>
      <c r="W616" s="823" t="s">
        <v>379</v>
      </c>
    </row>
    <row r="617" spans="2:23" ht="15" x14ac:dyDescent="0.25">
      <c r="B617" s="774">
        <v>232</v>
      </c>
      <c r="C617" s="774"/>
      <c r="D617" s="744" t="s">
        <v>366</v>
      </c>
      <c r="E617" s="744" t="s">
        <v>366</v>
      </c>
      <c r="F617" s="844">
        <v>41032</v>
      </c>
      <c r="G617" s="830">
        <v>1062854</v>
      </c>
      <c r="H617" s="842">
        <v>20668.2</v>
      </c>
      <c r="I617" s="830" t="s">
        <v>229</v>
      </c>
      <c r="J617" s="774"/>
      <c r="K617" s="774"/>
      <c r="L617" s="622"/>
      <c r="M617" s="622"/>
      <c r="N617" s="622"/>
      <c r="O617" s="622"/>
      <c r="P617" s="622"/>
      <c r="Q617" s="622"/>
      <c r="R617" s="622"/>
      <c r="S617" s="746" t="s">
        <v>443</v>
      </c>
      <c r="T617" s="675"/>
      <c r="U617" s="834" t="s">
        <v>268</v>
      </c>
      <c r="V617" s="675"/>
      <c r="W617" s="823" t="s">
        <v>379</v>
      </c>
    </row>
    <row r="618" spans="2:23" ht="15" x14ac:dyDescent="0.25">
      <c r="B618" s="774">
        <v>233</v>
      </c>
      <c r="C618" s="774"/>
      <c r="D618" s="744" t="s">
        <v>366</v>
      </c>
      <c r="E618" s="744" t="s">
        <v>366</v>
      </c>
      <c r="F618" s="844">
        <v>41037</v>
      </c>
      <c r="G618" s="830">
        <v>1062886</v>
      </c>
      <c r="H618" s="842">
        <v>6662.11</v>
      </c>
      <c r="I618" s="830" t="s">
        <v>269</v>
      </c>
      <c r="J618" s="774"/>
      <c r="K618" s="774"/>
      <c r="L618" s="622"/>
      <c r="M618" s="622"/>
      <c r="N618" s="622"/>
      <c r="O618" s="622"/>
      <c r="P618" s="622"/>
      <c r="Q618" s="622"/>
      <c r="R618" s="622"/>
      <c r="S618" s="746" t="s">
        <v>443</v>
      </c>
      <c r="T618" s="675"/>
      <c r="U618" s="834" t="s">
        <v>268</v>
      </c>
      <c r="V618" s="675"/>
      <c r="W618" s="823" t="s">
        <v>379</v>
      </c>
    </row>
    <row r="619" spans="2:23" ht="15" x14ac:dyDescent="0.25">
      <c r="B619" s="774">
        <v>234</v>
      </c>
      <c r="C619" s="774"/>
      <c r="D619" s="744" t="s">
        <v>366</v>
      </c>
      <c r="E619" s="744" t="s">
        <v>366</v>
      </c>
      <c r="F619" s="844">
        <v>41059</v>
      </c>
      <c r="G619" s="830">
        <v>1062999</v>
      </c>
      <c r="H619" s="842">
        <v>16294.52</v>
      </c>
      <c r="I619" s="830" t="s">
        <v>270</v>
      </c>
      <c r="J619" s="774"/>
      <c r="K619" s="774"/>
      <c r="L619" s="622"/>
      <c r="M619" s="622"/>
      <c r="N619" s="622"/>
      <c r="O619" s="622"/>
      <c r="P619" s="622"/>
      <c r="Q619" s="622"/>
      <c r="R619" s="622"/>
      <c r="S619" s="746" t="s">
        <v>443</v>
      </c>
      <c r="T619" s="675"/>
      <c r="U619" s="834" t="s">
        <v>13</v>
      </c>
      <c r="V619" s="675"/>
      <c r="W619" s="823" t="s">
        <v>379</v>
      </c>
    </row>
    <row r="620" spans="2:23" ht="15" x14ac:dyDescent="0.25">
      <c r="B620" s="774">
        <v>235</v>
      </c>
      <c r="C620" s="774"/>
      <c r="D620" s="744" t="s">
        <v>366</v>
      </c>
      <c r="E620" s="744" t="s">
        <v>366</v>
      </c>
      <c r="F620" s="844">
        <v>41059</v>
      </c>
      <c r="G620" s="830">
        <v>1063012</v>
      </c>
      <c r="H620" s="842">
        <v>29850</v>
      </c>
      <c r="I620" s="830" t="s">
        <v>272</v>
      </c>
      <c r="J620" s="774"/>
      <c r="K620" s="774"/>
      <c r="L620" s="622"/>
      <c r="M620" s="622"/>
      <c r="N620" s="622"/>
      <c r="O620" s="622"/>
      <c r="P620" s="622"/>
      <c r="Q620" s="622"/>
      <c r="R620" s="622"/>
      <c r="S620" s="746" t="s">
        <v>443</v>
      </c>
      <c r="T620" s="675"/>
      <c r="U620" s="834" t="s">
        <v>234</v>
      </c>
      <c r="V620" s="675"/>
      <c r="W620" s="823" t="s">
        <v>379</v>
      </c>
    </row>
    <row r="621" spans="2:23" ht="15" x14ac:dyDescent="0.25">
      <c r="B621" s="774">
        <v>236</v>
      </c>
      <c r="C621" s="774"/>
      <c r="D621" s="744" t="s">
        <v>366</v>
      </c>
      <c r="E621" s="744" t="s">
        <v>366</v>
      </c>
      <c r="F621" s="844">
        <v>41073</v>
      </c>
      <c r="G621" s="830">
        <v>1063035</v>
      </c>
      <c r="H621" s="842">
        <v>2395.8000000000002</v>
      </c>
      <c r="I621" s="830" t="s">
        <v>273</v>
      </c>
      <c r="J621" s="774"/>
      <c r="K621" s="774"/>
      <c r="L621" s="622"/>
      <c r="M621" s="622"/>
      <c r="N621" s="622"/>
      <c r="O621" s="622"/>
      <c r="P621" s="622"/>
      <c r="Q621" s="622"/>
      <c r="R621" s="622"/>
      <c r="S621" s="746" t="s">
        <v>443</v>
      </c>
      <c r="T621" s="675"/>
      <c r="U621" s="834" t="s">
        <v>9</v>
      </c>
      <c r="V621" s="675"/>
      <c r="W621" s="823" t="s">
        <v>379</v>
      </c>
    </row>
    <row r="622" spans="2:23" ht="15" x14ac:dyDescent="0.25">
      <c r="B622" s="774">
        <v>237</v>
      </c>
      <c r="C622" s="774"/>
      <c r="D622" s="744" t="s">
        <v>366</v>
      </c>
      <c r="E622" s="744" t="s">
        <v>366</v>
      </c>
      <c r="F622" s="844">
        <v>41080</v>
      </c>
      <c r="G622" s="830">
        <v>1063118</v>
      </c>
      <c r="H622" s="842">
        <v>22149</v>
      </c>
      <c r="I622" s="830" t="s">
        <v>274</v>
      </c>
      <c r="J622" s="774"/>
      <c r="K622" s="774"/>
      <c r="L622" s="622"/>
      <c r="M622" s="622"/>
      <c r="N622" s="622"/>
      <c r="O622" s="622"/>
      <c r="P622" s="622"/>
      <c r="Q622" s="622"/>
      <c r="R622" s="622"/>
      <c r="S622" s="746" t="s">
        <v>443</v>
      </c>
      <c r="T622" s="675"/>
      <c r="U622" s="834" t="s">
        <v>9</v>
      </c>
      <c r="V622" s="675"/>
      <c r="W622" s="823" t="s">
        <v>379</v>
      </c>
    </row>
    <row r="623" spans="2:23" ht="15" x14ac:dyDescent="0.25">
      <c r="B623" s="774">
        <v>238</v>
      </c>
      <c r="C623" s="774"/>
      <c r="D623" s="744" t="s">
        <v>366</v>
      </c>
      <c r="E623" s="744" t="s">
        <v>366</v>
      </c>
      <c r="F623" s="844">
        <v>41080</v>
      </c>
      <c r="G623" s="830">
        <v>1063124</v>
      </c>
      <c r="H623" s="842">
        <v>14796</v>
      </c>
      <c r="I623" s="830" t="s">
        <v>276</v>
      </c>
      <c r="J623" s="774"/>
      <c r="K623" s="774"/>
      <c r="L623" s="622"/>
      <c r="M623" s="622"/>
      <c r="N623" s="622"/>
      <c r="O623" s="622"/>
      <c r="P623" s="622"/>
      <c r="Q623" s="622"/>
      <c r="R623" s="622"/>
      <c r="S623" s="746" t="s">
        <v>443</v>
      </c>
      <c r="T623" s="675"/>
      <c r="U623" s="834" t="s">
        <v>9</v>
      </c>
      <c r="V623" s="675"/>
      <c r="W623" s="823" t="s">
        <v>379</v>
      </c>
    </row>
    <row r="624" spans="2:23" ht="15" x14ac:dyDescent="0.25">
      <c r="B624" s="774">
        <v>239</v>
      </c>
      <c r="C624" s="774"/>
      <c r="D624" s="744" t="s">
        <v>366</v>
      </c>
      <c r="E624" s="744" t="s">
        <v>366</v>
      </c>
      <c r="F624" s="844">
        <v>41043</v>
      </c>
      <c r="G624" s="830">
        <v>1063108</v>
      </c>
      <c r="H624" s="842">
        <v>8393.24</v>
      </c>
      <c r="I624" s="830" t="s">
        <v>278</v>
      </c>
      <c r="J624" s="774"/>
      <c r="K624" s="774"/>
      <c r="L624" s="622"/>
      <c r="M624" s="622"/>
      <c r="N624" s="622"/>
      <c r="O624" s="622"/>
      <c r="P624" s="622"/>
      <c r="Q624" s="622"/>
      <c r="R624" s="622"/>
      <c r="S624" s="746" t="s">
        <v>443</v>
      </c>
      <c r="T624" s="675"/>
      <c r="U624" s="834" t="s">
        <v>279</v>
      </c>
      <c r="V624" s="675"/>
      <c r="W624" s="823" t="s">
        <v>379</v>
      </c>
    </row>
    <row r="625" spans="2:23" ht="15" x14ac:dyDescent="0.25">
      <c r="B625" s="774">
        <v>240</v>
      </c>
      <c r="C625" s="774"/>
      <c r="D625" s="744" t="s">
        <v>366</v>
      </c>
      <c r="E625" s="744" t="s">
        <v>366</v>
      </c>
      <c r="F625" s="844">
        <v>41043</v>
      </c>
      <c r="G625" s="830">
        <v>1063212</v>
      </c>
      <c r="H625" s="842">
        <v>6110.4</v>
      </c>
      <c r="I625" s="830" t="s">
        <v>280</v>
      </c>
      <c r="J625" s="774"/>
      <c r="K625" s="774"/>
      <c r="L625" s="622"/>
      <c r="M625" s="622"/>
      <c r="N625" s="622"/>
      <c r="O625" s="622"/>
      <c r="P625" s="622"/>
      <c r="Q625" s="622"/>
      <c r="R625" s="622"/>
      <c r="S625" s="746" t="s">
        <v>443</v>
      </c>
      <c r="T625" s="675"/>
      <c r="U625" s="834" t="s">
        <v>13</v>
      </c>
      <c r="V625" s="675"/>
      <c r="W625" s="823" t="s">
        <v>379</v>
      </c>
    </row>
    <row r="626" spans="2:23" ht="15" x14ac:dyDescent="0.25">
      <c r="B626" s="774">
        <v>241</v>
      </c>
      <c r="C626" s="774"/>
      <c r="D626" s="744" t="s">
        <v>366</v>
      </c>
      <c r="E626" s="744" t="s">
        <v>366</v>
      </c>
      <c r="F626" s="844">
        <v>41024</v>
      </c>
      <c r="G626" s="830">
        <v>1063225</v>
      </c>
      <c r="H626" s="842">
        <v>21650</v>
      </c>
      <c r="I626" s="830" t="s">
        <v>281</v>
      </c>
      <c r="J626" s="774"/>
      <c r="K626" s="774"/>
      <c r="L626" s="622"/>
      <c r="M626" s="622"/>
      <c r="N626" s="622"/>
      <c r="O626" s="622"/>
      <c r="P626" s="622"/>
      <c r="Q626" s="622"/>
      <c r="R626" s="622"/>
      <c r="S626" s="746" t="s">
        <v>443</v>
      </c>
      <c r="T626" s="675"/>
      <c r="U626" s="834" t="s">
        <v>58</v>
      </c>
      <c r="V626" s="675"/>
      <c r="W626" s="823" t="s">
        <v>379</v>
      </c>
    </row>
    <row r="627" spans="2:23" ht="15" x14ac:dyDescent="0.25">
      <c r="B627" s="774">
        <v>242</v>
      </c>
      <c r="C627" s="774"/>
      <c r="D627" s="744" t="s">
        <v>366</v>
      </c>
      <c r="E627" s="744" t="s">
        <v>366</v>
      </c>
      <c r="F627" s="844">
        <v>41068</v>
      </c>
      <c r="G627" s="830">
        <v>1063333</v>
      </c>
      <c r="H627" s="842">
        <v>6657.6</v>
      </c>
      <c r="I627" s="830" t="s">
        <v>283</v>
      </c>
      <c r="J627" s="774"/>
      <c r="K627" s="774"/>
      <c r="L627" s="622"/>
      <c r="M627" s="622"/>
      <c r="N627" s="622"/>
      <c r="O627" s="622"/>
      <c r="P627" s="622"/>
      <c r="Q627" s="622"/>
      <c r="R627" s="622"/>
      <c r="S627" s="746" t="s">
        <v>443</v>
      </c>
      <c r="T627" s="675"/>
      <c r="U627" s="834" t="s">
        <v>13</v>
      </c>
      <c r="V627" s="675"/>
      <c r="W627" s="823" t="s">
        <v>379</v>
      </c>
    </row>
    <row r="628" spans="2:23" ht="15" x14ac:dyDescent="0.25">
      <c r="B628" s="774">
        <v>243</v>
      </c>
      <c r="C628" s="774"/>
      <c r="D628" s="744" t="s">
        <v>366</v>
      </c>
      <c r="E628" s="744" t="s">
        <v>366</v>
      </c>
      <c r="F628" s="844">
        <v>41090</v>
      </c>
      <c r="G628" s="774"/>
      <c r="H628" s="842">
        <v>5089626.51</v>
      </c>
      <c r="I628" s="830" t="s">
        <v>305</v>
      </c>
      <c r="J628" s="774"/>
      <c r="K628" s="774"/>
      <c r="L628" s="622"/>
      <c r="M628" s="622"/>
      <c r="N628" s="622"/>
      <c r="O628" s="622"/>
      <c r="P628" s="622"/>
      <c r="Q628" s="622"/>
      <c r="R628" s="622"/>
      <c r="S628" s="746" t="s">
        <v>443</v>
      </c>
      <c r="T628" s="675"/>
      <c r="U628" s="834" t="s">
        <v>738</v>
      </c>
      <c r="V628" s="675"/>
      <c r="W628" s="823" t="s">
        <v>379</v>
      </c>
    </row>
    <row r="629" spans="2:23" ht="15" x14ac:dyDescent="0.25">
      <c r="B629" s="774">
        <v>244</v>
      </c>
      <c r="C629" s="774"/>
      <c r="D629" s="744" t="s">
        <v>366</v>
      </c>
      <c r="E629" s="744" t="s">
        <v>366</v>
      </c>
      <c r="F629" s="844">
        <v>41090</v>
      </c>
      <c r="G629" s="774"/>
      <c r="H629" s="842">
        <v>2185741.8199999998</v>
      </c>
      <c r="I629" s="830" t="s">
        <v>304</v>
      </c>
      <c r="J629" s="774"/>
      <c r="K629" s="774"/>
      <c r="L629" s="622"/>
      <c r="M629" s="622"/>
      <c r="N629" s="622"/>
      <c r="O629" s="622"/>
      <c r="P629" s="622"/>
      <c r="Q629" s="622"/>
      <c r="R629" s="622"/>
      <c r="S629" s="746" t="s">
        <v>443</v>
      </c>
      <c r="T629" s="675"/>
      <c r="U629" s="834" t="s">
        <v>738</v>
      </c>
      <c r="V629" s="675"/>
      <c r="W629" s="823" t="s">
        <v>379</v>
      </c>
    </row>
    <row r="630" spans="2:23" ht="15" x14ac:dyDescent="0.25">
      <c r="B630" s="774">
        <v>245</v>
      </c>
      <c r="C630" s="774"/>
      <c r="D630" s="744" t="s">
        <v>366</v>
      </c>
      <c r="E630" s="744" t="s">
        <v>366</v>
      </c>
      <c r="F630" s="844">
        <v>41090</v>
      </c>
      <c r="G630" s="774"/>
      <c r="H630" s="842">
        <v>1323395.76</v>
      </c>
      <c r="I630" s="830" t="s">
        <v>306</v>
      </c>
      <c r="J630" s="774"/>
      <c r="K630" s="774"/>
      <c r="L630" s="622"/>
      <c r="M630" s="622"/>
      <c r="N630" s="622"/>
      <c r="O630" s="622"/>
      <c r="P630" s="622"/>
      <c r="Q630" s="622"/>
      <c r="R630" s="622"/>
      <c r="S630" s="746" t="s">
        <v>443</v>
      </c>
      <c r="T630" s="675"/>
      <c r="U630" s="834" t="s">
        <v>738</v>
      </c>
      <c r="V630" s="675"/>
      <c r="W630" s="823" t="s">
        <v>379</v>
      </c>
    </row>
    <row r="631" spans="2:23" ht="15" x14ac:dyDescent="0.25">
      <c r="B631" s="774">
        <v>246</v>
      </c>
      <c r="C631" s="774"/>
      <c r="D631" s="744" t="s">
        <v>366</v>
      </c>
      <c r="E631" s="744" t="s">
        <v>366</v>
      </c>
      <c r="F631" s="844">
        <v>41090</v>
      </c>
      <c r="G631" s="774"/>
      <c r="H631" s="842">
        <v>287721.18</v>
      </c>
      <c r="I631" s="830" t="s">
        <v>309</v>
      </c>
      <c r="J631" s="774"/>
      <c r="K631" s="774"/>
      <c r="L631" s="622"/>
      <c r="M631" s="622"/>
      <c r="N631" s="622"/>
      <c r="O631" s="622"/>
      <c r="P631" s="622"/>
      <c r="Q631" s="622"/>
      <c r="R631" s="622"/>
      <c r="S631" s="746" t="s">
        <v>443</v>
      </c>
      <c r="T631" s="675"/>
      <c r="U631" s="834" t="s">
        <v>738</v>
      </c>
      <c r="V631" s="675"/>
      <c r="W631" s="823" t="s">
        <v>379</v>
      </c>
    </row>
    <row r="632" spans="2:23" ht="15" x14ac:dyDescent="0.25">
      <c r="B632" s="774">
        <v>247</v>
      </c>
      <c r="C632" s="774"/>
      <c r="D632" s="744" t="s">
        <v>366</v>
      </c>
      <c r="E632" s="744" t="s">
        <v>366</v>
      </c>
      <c r="F632" s="844">
        <v>41090</v>
      </c>
      <c r="G632" s="774"/>
      <c r="H632" s="842">
        <v>5985428.75</v>
      </c>
      <c r="I632" s="830" t="s">
        <v>307</v>
      </c>
      <c r="J632" s="774"/>
      <c r="K632" s="774"/>
      <c r="L632" s="622"/>
      <c r="M632" s="622"/>
      <c r="N632" s="622"/>
      <c r="O632" s="622"/>
      <c r="P632" s="622"/>
      <c r="Q632" s="622"/>
      <c r="R632" s="622"/>
      <c r="S632" s="746" t="s">
        <v>443</v>
      </c>
      <c r="T632" s="675"/>
      <c r="U632" s="834" t="s">
        <v>738</v>
      </c>
      <c r="V632" s="675"/>
      <c r="W632" s="823" t="s">
        <v>379</v>
      </c>
    </row>
    <row r="633" spans="2:23" ht="15" x14ac:dyDescent="0.25">
      <c r="B633" s="774">
        <v>248</v>
      </c>
      <c r="C633" s="774"/>
      <c r="D633" s="744" t="s">
        <v>366</v>
      </c>
      <c r="E633" s="744" t="s">
        <v>366</v>
      </c>
      <c r="F633" s="844">
        <v>41090</v>
      </c>
      <c r="G633" s="774"/>
      <c r="H633" s="842">
        <v>2517.98</v>
      </c>
      <c r="I633" s="830" t="s">
        <v>308</v>
      </c>
      <c r="J633" s="774"/>
      <c r="K633" s="774"/>
      <c r="L633" s="622"/>
      <c r="M633" s="622"/>
      <c r="N633" s="622"/>
      <c r="O633" s="622"/>
      <c r="P633" s="622"/>
      <c r="Q633" s="622"/>
      <c r="R633" s="622"/>
      <c r="S633" s="746" t="s">
        <v>443</v>
      </c>
      <c r="T633" s="675"/>
      <c r="U633" s="834" t="s">
        <v>738</v>
      </c>
      <c r="V633" s="675"/>
      <c r="W633" s="823" t="s">
        <v>379</v>
      </c>
    </row>
    <row r="634" spans="2:23" ht="60.75" customHeight="1" x14ac:dyDescent="0.25">
      <c r="B634" s="774">
        <v>249</v>
      </c>
      <c r="C634" s="774"/>
      <c r="D634" s="744" t="s">
        <v>366</v>
      </c>
      <c r="E634" s="744" t="s">
        <v>366</v>
      </c>
      <c r="F634" s="844">
        <v>41090</v>
      </c>
      <c r="G634" s="841" t="s">
        <v>742</v>
      </c>
      <c r="H634" s="842">
        <v>15681820</v>
      </c>
      <c r="I634" s="830" t="s">
        <v>344</v>
      </c>
      <c r="J634" s="774"/>
      <c r="K634" s="774"/>
      <c r="L634" s="622"/>
      <c r="M634" s="622"/>
      <c r="N634" s="622"/>
      <c r="O634" s="622"/>
      <c r="P634" s="622"/>
      <c r="Q634" s="622"/>
      <c r="R634" s="622"/>
      <c r="S634" s="746" t="s">
        <v>443</v>
      </c>
      <c r="T634" s="675"/>
      <c r="U634" s="834" t="s">
        <v>739</v>
      </c>
      <c r="V634" s="675"/>
      <c r="W634" s="823" t="s">
        <v>379</v>
      </c>
    </row>
    <row r="635" spans="2:23" ht="15" x14ac:dyDescent="0.25">
      <c r="B635" s="774">
        <v>250</v>
      </c>
      <c r="C635" s="774"/>
      <c r="D635" s="744" t="s">
        <v>366</v>
      </c>
      <c r="E635" s="744" t="s">
        <v>366</v>
      </c>
      <c r="F635" s="844">
        <v>41090</v>
      </c>
      <c r="G635" s="841" t="s">
        <v>743</v>
      </c>
      <c r="H635" s="845">
        <v>5219207.33</v>
      </c>
      <c r="I635" s="830" t="s">
        <v>344</v>
      </c>
      <c r="J635" s="774"/>
      <c r="K635" s="774"/>
      <c r="L635" s="622"/>
      <c r="M635" s="622"/>
      <c r="N635" s="622"/>
      <c r="O635" s="622"/>
      <c r="P635" s="622"/>
      <c r="Q635" s="622"/>
      <c r="R635" s="622"/>
      <c r="S635" s="746" t="s">
        <v>443</v>
      </c>
      <c r="T635" s="675"/>
      <c r="U635" s="834" t="s">
        <v>740</v>
      </c>
      <c r="V635" s="675"/>
      <c r="W635" s="823" t="s">
        <v>379</v>
      </c>
    </row>
    <row r="636" spans="2:23" ht="15" x14ac:dyDescent="0.25">
      <c r="B636" s="774">
        <v>251</v>
      </c>
      <c r="C636" s="774"/>
      <c r="D636" s="744" t="s">
        <v>366</v>
      </c>
      <c r="E636" s="744" t="s">
        <v>366</v>
      </c>
      <c r="F636" s="844">
        <v>41090</v>
      </c>
      <c r="G636" s="841" t="s">
        <v>743</v>
      </c>
      <c r="H636" s="845">
        <v>16141965.98</v>
      </c>
      <c r="I636" s="830" t="s">
        <v>727</v>
      </c>
      <c r="J636" s="604"/>
      <c r="K636" s="604"/>
      <c r="L636" s="604"/>
      <c r="M636" s="604"/>
      <c r="N636" s="604"/>
      <c r="O636" s="604"/>
      <c r="P636" s="604"/>
      <c r="Q636" s="840"/>
      <c r="R636" s="604"/>
      <c r="S636" s="746" t="s">
        <v>443</v>
      </c>
      <c r="T636" s="675"/>
      <c r="U636" s="834" t="s">
        <v>740</v>
      </c>
      <c r="V636" s="675"/>
      <c r="W636" s="823" t="s">
        <v>379</v>
      </c>
    </row>
    <row r="637" spans="2:23" ht="15" x14ac:dyDescent="0.25">
      <c r="B637" s="774">
        <v>252</v>
      </c>
      <c r="C637" s="774"/>
      <c r="D637" s="744" t="s">
        <v>366</v>
      </c>
      <c r="E637" s="744" t="s">
        <v>366</v>
      </c>
      <c r="F637" s="844">
        <v>41090</v>
      </c>
      <c r="G637" s="841" t="s">
        <v>744</v>
      </c>
      <c r="H637" s="845">
        <v>39855.54</v>
      </c>
      <c r="I637" s="830" t="s">
        <v>728</v>
      </c>
      <c r="J637" s="774"/>
      <c r="K637" s="774"/>
      <c r="L637" s="622"/>
      <c r="M637" s="622"/>
      <c r="N637" s="622"/>
      <c r="O637" s="622"/>
      <c r="P637" s="622"/>
      <c r="Q637" s="622"/>
      <c r="R637" s="622"/>
      <c r="S637" s="746" t="s">
        <v>443</v>
      </c>
      <c r="T637" s="675"/>
      <c r="U637" s="834" t="s">
        <v>740</v>
      </c>
      <c r="V637" s="675"/>
      <c r="W637" s="823" t="s">
        <v>379</v>
      </c>
    </row>
    <row r="638" spans="2:23" ht="15" x14ac:dyDescent="0.25">
      <c r="B638" s="774">
        <v>253</v>
      </c>
      <c r="C638" s="774"/>
      <c r="D638" s="744" t="s">
        <v>366</v>
      </c>
      <c r="E638" s="744" t="s">
        <v>366</v>
      </c>
      <c r="F638" s="844">
        <v>41090</v>
      </c>
      <c r="G638" s="841" t="s">
        <v>745</v>
      </c>
      <c r="H638" s="845">
        <v>30000</v>
      </c>
      <c r="I638" s="830" t="s">
        <v>729</v>
      </c>
      <c r="J638" s="604"/>
      <c r="K638" s="604"/>
      <c r="L638" s="604"/>
      <c r="M638" s="604"/>
      <c r="N638" s="604"/>
      <c r="O638" s="604"/>
      <c r="P638" s="604"/>
      <c r="Q638" s="840"/>
      <c r="R638" s="604"/>
      <c r="S638" s="746" t="s">
        <v>443</v>
      </c>
      <c r="T638" s="675"/>
      <c r="U638" s="834" t="s">
        <v>740</v>
      </c>
      <c r="V638" s="675"/>
      <c r="W638" s="823" t="s">
        <v>379</v>
      </c>
    </row>
    <row r="639" spans="2:23" ht="15" x14ac:dyDescent="0.25">
      <c r="B639" s="774">
        <v>254</v>
      </c>
      <c r="C639" s="774"/>
      <c r="D639" s="744" t="s">
        <v>366</v>
      </c>
      <c r="E639" s="744" t="s">
        <v>366</v>
      </c>
      <c r="F639" s="844">
        <v>41090</v>
      </c>
      <c r="G639" s="841" t="s">
        <v>746</v>
      </c>
      <c r="H639" s="845">
        <v>19700</v>
      </c>
      <c r="I639" s="830" t="s">
        <v>730</v>
      </c>
      <c r="J639" s="774"/>
      <c r="K639" s="774"/>
      <c r="L639" s="622"/>
      <c r="M639" s="622"/>
      <c r="N639" s="622"/>
      <c r="O639" s="622"/>
      <c r="P639" s="622"/>
      <c r="Q639" s="622"/>
      <c r="R639" s="622"/>
      <c r="S639" s="746" t="s">
        <v>443</v>
      </c>
      <c r="T639" s="675"/>
      <c r="U639" s="834" t="s">
        <v>740</v>
      </c>
      <c r="V639" s="675"/>
      <c r="W639" s="823" t="s">
        <v>379</v>
      </c>
    </row>
    <row r="640" spans="2:23" ht="15" x14ac:dyDescent="0.25">
      <c r="B640" s="774">
        <v>255</v>
      </c>
      <c r="C640" s="774"/>
      <c r="D640" s="744" t="s">
        <v>366</v>
      </c>
      <c r="E640" s="744" t="s">
        <v>366</v>
      </c>
      <c r="F640" s="844">
        <v>41090</v>
      </c>
      <c r="G640" s="841" t="s">
        <v>747</v>
      </c>
      <c r="H640" s="845">
        <v>13600</v>
      </c>
      <c r="I640" s="830" t="s">
        <v>731</v>
      </c>
      <c r="J640" s="774"/>
      <c r="K640" s="774"/>
      <c r="L640" s="622"/>
      <c r="M640" s="622"/>
      <c r="N640" s="622"/>
      <c r="O640" s="622"/>
      <c r="P640" s="622"/>
      <c r="Q640" s="622"/>
      <c r="R640" s="622"/>
      <c r="S640" s="746" t="s">
        <v>443</v>
      </c>
      <c r="T640" s="675"/>
      <c r="U640" s="834" t="s">
        <v>740</v>
      </c>
      <c r="V640" s="675"/>
      <c r="W640" s="823" t="s">
        <v>379</v>
      </c>
    </row>
    <row r="641" spans="2:23" ht="15" x14ac:dyDescent="0.25">
      <c r="B641" s="774">
        <v>256</v>
      </c>
      <c r="C641" s="774"/>
      <c r="D641" s="744" t="s">
        <v>366</v>
      </c>
      <c r="E641" s="744" t="s">
        <v>366</v>
      </c>
      <c r="F641" s="844">
        <v>41090</v>
      </c>
      <c r="G641" s="841" t="s">
        <v>748</v>
      </c>
      <c r="H641" s="845">
        <v>23438.400000000001</v>
      </c>
      <c r="I641" s="830" t="s">
        <v>732</v>
      </c>
      <c r="J641" s="774"/>
      <c r="K641" s="774"/>
      <c r="L641" s="622"/>
      <c r="M641" s="622"/>
      <c r="N641" s="622"/>
      <c r="O641" s="622"/>
      <c r="P641" s="622"/>
      <c r="Q641" s="622"/>
      <c r="R641" s="622"/>
      <c r="S641" s="746" t="s">
        <v>443</v>
      </c>
      <c r="T641" s="675"/>
      <c r="U641" s="834" t="s">
        <v>740</v>
      </c>
      <c r="V641" s="675"/>
      <c r="W641" s="823" t="s">
        <v>379</v>
      </c>
    </row>
    <row r="642" spans="2:23" ht="15" x14ac:dyDescent="0.25">
      <c r="B642" s="774">
        <v>257</v>
      </c>
      <c r="C642" s="774"/>
      <c r="D642" s="744" t="s">
        <v>366</v>
      </c>
      <c r="E642" s="744" t="s">
        <v>366</v>
      </c>
      <c r="F642" s="844">
        <v>41090</v>
      </c>
      <c r="G642" s="841" t="s">
        <v>749</v>
      </c>
      <c r="H642" s="845">
        <v>14530</v>
      </c>
      <c r="I642" s="830" t="s">
        <v>251</v>
      </c>
      <c r="J642" s="774"/>
      <c r="K642" s="774"/>
      <c r="L642" s="622"/>
      <c r="M642" s="622"/>
      <c r="N642" s="622"/>
      <c r="O642" s="622"/>
      <c r="P642" s="622"/>
      <c r="Q642" s="622"/>
      <c r="R642" s="622"/>
      <c r="S642" s="746" t="s">
        <v>443</v>
      </c>
      <c r="T642" s="675"/>
      <c r="U642" s="834" t="s">
        <v>740</v>
      </c>
      <c r="V642" s="675"/>
      <c r="W642" s="823" t="s">
        <v>379</v>
      </c>
    </row>
    <row r="643" spans="2:23" ht="15" x14ac:dyDescent="0.25">
      <c r="B643" s="774">
        <v>258</v>
      </c>
      <c r="C643" s="774"/>
      <c r="D643" s="744" t="s">
        <v>366</v>
      </c>
      <c r="E643" s="744" t="s">
        <v>366</v>
      </c>
      <c r="F643" s="844">
        <v>41090</v>
      </c>
      <c r="G643" s="841" t="s">
        <v>750</v>
      </c>
      <c r="H643" s="845">
        <v>30000</v>
      </c>
      <c r="I643" s="830" t="s">
        <v>733</v>
      </c>
      <c r="J643" s="774"/>
      <c r="K643" s="774"/>
      <c r="L643" s="622"/>
      <c r="M643" s="622"/>
      <c r="N643" s="622"/>
      <c r="O643" s="622"/>
      <c r="P643" s="622"/>
      <c r="Q643" s="622"/>
      <c r="R643" s="622"/>
      <c r="S643" s="746" t="s">
        <v>443</v>
      </c>
      <c r="T643" s="675"/>
      <c r="U643" s="834" t="s">
        <v>741</v>
      </c>
      <c r="V643" s="675"/>
      <c r="W643" s="823" t="s">
        <v>379</v>
      </c>
    </row>
    <row r="644" spans="2:23" ht="15" x14ac:dyDescent="0.25">
      <c r="B644" s="774">
        <v>259</v>
      </c>
      <c r="C644" s="774"/>
      <c r="D644" s="744" t="s">
        <v>366</v>
      </c>
      <c r="E644" s="744" t="s">
        <v>366</v>
      </c>
      <c r="F644" s="844">
        <v>41090</v>
      </c>
      <c r="G644" s="841" t="s">
        <v>750</v>
      </c>
      <c r="H644" s="845">
        <v>6500</v>
      </c>
      <c r="I644" s="841" t="s">
        <v>734</v>
      </c>
      <c r="J644" s="774"/>
      <c r="K644" s="774"/>
      <c r="L644" s="622"/>
      <c r="M644" s="622"/>
      <c r="N644" s="622"/>
      <c r="O644" s="622"/>
      <c r="P644" s="622"/>
      <c r="Q644" s="622"/>
      <c r="R644" s="622"/>
      <c r="S644" s="746" t="s">
        <v>443</v>
      </c>
      <c r="T644" s="675"/>
      <c r="U644" s="834" t="s">
        <v>741</v>
      </c>
      <c r="V644" s="675"/>
      <c r="W644" s="823" t="s">
        <v>379</v>
      </c>
    </row>
    <row r="645" spans="2:23" ht="15" x14ac:dyDescent="0.25">
      <c r="B645" s="774">
        <v>260</v>
      </c>
      <c r="C645" s="774"/>
      <c r="D645" s="744" t="s">
        <v>366</v>
      </c>
      <c r="E645" s="744" t="s">
        <v>366</v>
      </c>
      <c r="F645" s="844">
        <v>41090</v>
      </c>
      <c r="G645" s="841" t="s">
        <v>750</v>
      </c>
      <c r="H645" s="845">
        <v>11691</v>
      </c>
      <c r="I645" s="830" t="s">
        <v>735</v>
      </c>
      <c r="J645" s="774"/>
      <c r="K645" s="774"/>
      <c r="L645" s="622"/>
      <c r="M645" s="622"/>
      <c r="N645" s="622"/>
      <c r="O645" s="622"/>
      <c r="P645" s="622"/>
      <c r="Q645" s="622"/>
      <c r="R645" s="622"/>
      <c r="S645" s="746" t="s">
        <v>443</v>
      </c>
      <c r="T645" s="675"/>
      <c r="U645" s="834" t="s">
        <v>740</v>
      </c>
      <c r="V645" s="675"/>
      <c r="W645" s="823" t="s">
        <v>379</v>
      </c>
    </row>
    <row r="646" spans="2:23" ht="15" x14ac:dyDescent="0.25">
      <c r="B646" s="774">
        <v>261</v>
      </c>
      <c r="C646" s="774"/>
      <c r="D646" s="744" t="s">
        <v>366</v>
      </c>
      <c r="E646" s="744" t="s">
        <v>366</v>
      </c>
      <c r="F646" s="844">
        <v>41090</v>
      </c>
      <c r="G646" s="841" t="s">
        <v>751</v>
      </c>
      <c r="H646" s="845">
        <v>1942500</v>
      </c>
      <c r="I646" s="830" t="s">
        <v>736</v>
      </c>
      <c r="J646" s="774"/>
      <c r="K646" s="774"/>
      <c r="L646" s="622"/>
      <c r="M646" s="622"/>
      <c r="N646" s="622"/>
      <c r="O646" s="622"/>
      <c r="P646" s="622"/>
      <c r="Q646" s="622"/>
      <c r="R646" s="622"/>
      <c r="S646" s="746" t="s">
        <v>443</v>
      </c>
      <c r="T646" s="675"/>
      <c r="U646" s="834" t="s">
        <v>740</v>
      </c>
      <c r="V646" s="675"/>
      <c r="W646" s="823" t="s">
        <v>379</v>
      </c>
    </row>
    <row r="647" spans="2:23" ht="15" x14ac:dyDescent="0.25">
      <c r="B647" s="774">
        <v>262</v>
      </c>
      <c r="C647" s="774"/>
      <c r="D647" s="774"/>
      <c r="E647" s="774"/>
      <c r="F647" s="844">
        <v>41090</v>
      </c>
      <c r="G647" s="841" t="s">
        <v>752</v>
      </c>
      <c r="H647" s="845">
        <v>8550</v>
      </c>
      <c r="I647" s="830" t="s">
        <v>737</v>
      </c>
      <c r="J647" s="774"/>
      <c r="K647" s="774"/>
      <c r="L647" s="622"/>
      <c r="M647" s="622"/>
      <c r="N647" s="622"/>
      <c r="O647" s="622"/>
      <c r="P647" s="622"/>
      <c r="Q647" s="622"/>
      <c r="R647" s="622"/>
      <c r="T647" s="675"/>
      <c r="U647" s="834" t="s">
        <v>740</v>
      </c>
      <c r="V647" s="675"/>
      <c r="W647" s="823" t="s">
        <v>379</v>
      </c>
    </row>
    <row r="648" spans="2:23" ht="15.75" thickBot="1" x14ac:dyDescent="0.3">
      <c r="B648" s="816"/>
      <c r="C648" s="816"/>
      <c r="D648" s="816"/>
      <c r="E648" s="816"/>
      <c r="F648" s="816"/>
      <c r="G648" s="816"/>
      <c r="H648" s="843">
        <f>SUM(H386:H647)</f>
        <v>56898647.390000001</v>
      </c>
      <c r="I648" s="816"/>
      <c r="J648" s="816"/>
      <c r="K648" s="816"/>
      <c r="L648" s="817"/>
      <c r="M648" s="817"/>
      <c r="N648" s="817"/>
      <c r="O648" s="817"/>
      <c r="P648" s="817"/>
      <c r="Q648" s="817"/>
      <c r="R648" s="817"/>
      <c r="S648" s="817"/>
      <c r="T648" s="337"/>
      <c r="U648" s="337"/>
      <c r="V648" s="337"/>
      <c r="W648" s="337"/>
    </row>
    <row r="649" spans="2:23" ht="15.75" thickTop="1" x14ac:dyDescent="0.25">
      <c r="B649" s="816"/>
      <c r="C649" s="816"/>
      <c r="D649" s="816"/>
      <c r="E649" s="816"/>
      <c r="F649" s="816"/>
      <c r="G649" s="816"/>
      <c r="H649" s="846"/>
      <c r="I649" s="816"/>
      <c r="J649" s="816"/>
      <c r="K649" s="816"/>
      <c r="L649" s="817"/>
      <c r="M649" s="817"/>
      <c r="N649" s="817"/>
      <c r="O649" s="817"/>
      <c r="P649" s="817"/>
      <c r="Q649" s="817"/>
      <c r="R649" s="817"/>
      <c r="S649" s="817"/>
      <c r="T649" s="337"/>
      <c r="U649" s="337"/>
      <c r="V649" s="337"/>
      <c r="W649" s="337"/>
    </row>
    <row r="650" spans="2:23" ht="20.25" x14ac:dyDescent="0.25">
      <c r="B650" s="1212">
        <v>201011</v>
      </c>
      <c r="C650" s="1212"/>
      <c r="D650" s="1212"/>
      <c r="E650" s="1212"/>
      <c r="F650" s="1212"/>
      <c r="G650" s="1212"/>
      <c r="H650" s="1212"/>
      <c r="I650" s="1212"/>
      <c r="J650" s="1212"/>
      <c r="K650" s="1212"/>
      <c r="L650" s="1212"/>
      <c r="M650" s="1212"/>
      <c r="N650" s="1212"/>
      <c r="O650" s="1212"/>
      <c r="P650" s="1212"/>
      <c r="Q650" s="1212"/>
      <c r="R650" s="1212"/>
      <c r="S650" s="1212"/>
      <c r="T650" s="1212"/>
      <c r="U650" s="1212"/>
      <c r="V650" s="337"/>
      <c r="W650" s="337"/>
    </row>
    <row r="651" spans="2:23" x14ac:dyDescent="0.2">
      <c r="B651" s="1213" t="s">
        <v>295</v>
      </c>
      <c r="C651" s="775"/>
      <c r="D651" s="1214" t="s">
        <v>412</v>
      </c>
      <c r="E651" s="1213" t="s">
        <v>473</v>
      </c>
      <c r="F651" s="1213" t="s">
        <v>414</v>
      </c>
      <c r="G651" s="1213"/>
      <c r="H651" s="1213"/>
      <c r="I651" s="1213"/>
      <c r="J651" s="1213" t="s">
        <v>415</v>
      </c>
      <c r="K651" s="1213" t="s">
        <v>416</v>
      </c>
      <c r="L651" s="1213" t="s">
        <v>417</v>
      </c>
      <c r="M651" s="1213"/>
      <c r="N651" s="1213"/>
      <c r="O651" s="1213"/>
      <c r="P651" s="1213"/>
      <c r="Q651" s="1213"/>
      <c r="R651" s="1213"/>
      <c r="S651" s="1213"/>
      <c r="T651" s="1213"/>
      <c r="U651" s="1213"/>
      <c r="V651" s="816"/>
      <c r="W651" s="816"/>
    </row>
    <row r="652" spans="2:23" x14ac:dyDescent="0.2">
      <c r="B652" s="1213"/>
      <c r="C652" s="776"/>
      <c r="D652" s="1216"/>
      <c r="E652" s="1213"/>
      <c r="F652" s="1213" t="s">
        <v>418</v>
      </c>
      <c r="G652" s="1214" t="s">
        <v>469</v>
      </c>
      <c r="H652" s="1213" t="s">
        <v>420</v>
      </c>
      <c r="I652" s="1213" t="s">
        <v>467</v>
      </c>
      <c r="J652" s="1213"/>
      <c r="K652" s="1213"/>
      <c r="L652" s="622"/>
      <c r="M652" s="622"/>
      <c r="N652" s="622"/>
      <c r="O652" s="622"/>
      <c r="P652" s="622"/>
      <c r="Q652" s="622"/>
      <c r="R652" s="622"/>
      <c r="S652" s="622"/>
      <c r="T652" s="622"/>
      <c r="U652" s="622"/>
      <c r="V652" s="817"/>
      <c r="W652" s="817"/>
    </row>
    <row r="653" spans="2:23" x14ac:dyDescent="0.2">
      <c r="B653" s="1213"/>
      <c r="C653" s="777"/>
      <c r="D653" s="1215"/>
      <c r="E653" s="1213"/>
      <c r="F653" s="1213"/>
      <c r="G653" s="1215"/>
      <c r="H653" s="1213"/>
      <c r="I653" s="1213"/>
      <c r="J653" s="1213"/>
      <c r="K653" s="1213"/>
      <c r="L653" s="622" t="s">
        <v>422</v>
      </c>
      <c r="M653" s="622" t="s">
        <v>423</v>
      </c>
      <c r="N653" s="622" t="s">
        <v>424</v>
      </c>
      <c r="O653" s="622" t="s">
        <v>425</v>
      </c>
      <c r="P653" s="622" t="s">
        <v>426</v>
      </c>
      <c r="Q653" s="622" t="s">
        <v>424</v>
      </c>
      <c r="R653" s="622" t="s">
        <v>423</v>
      </c>
      <c r="S653" s="622" t="s">
        <v>442</v>
      </c>
      <c r="T653" s="622" t="s">
        <v>427</v>
      </c>
      <c r="U653" s="622" t="s">
        <v>428</v>
      </c>
      <c r="V653" s="822" t="s">
        <v>715</v>
      </c>
      <c r="W653" s="822" t="s">
        <v>946</v>
      </c>
    </row>
    <row r="654" spans="2:23" ht="14.25" x14ac:dyDescent="0.2">
      <c r="B654" s="774">
        <v>1</v>
      </c>
      <c r="C654" s="777"/>
      <c r="D654" s="744" t="s">
        <v>366</v>
      </c>
      <c r="E654" s="744" t="s">
        <v>366</v>
      </c>
      <c r="F654" s="830" t="s">
        <v>753</v>
      </c>
      <c r="G654" s="830">
        <v>257020</v>
      </c>
      <c r="H654" s="845">
        <v>16250</v>
      </c>
      <c r="I654" s="830" t="s">
        <v>775</v>
      </c>
      <c r="J654" s="774"/>
      <c r="K654" s="774"/>
      <c r="L654" s="622"/>
      <c r="M654" s="622"/>
      <c r="N654" s="622"/>
      <c r="O654" s="622"/>
      <c r="P654" s="622"/>
      <c r="Q654" s="622"/>
      <c r="R654" s="622"/>
      <c r="S654" s="746" t="s">
        <v>443</v>
      </c>
      <c r="T654" s="622"/>
      <c r="U654" s="622"/>
      <c r="V654" s="822"/>
      <c r="W654" s="823" t="s">
        <v>379</v>
      </c>
    </row>
    <row r="655" spans="2:23" ht="14.25" x14ac:dyDescent="0.2">
      <c r="B655" s="774">
        <v>2</v>
      </c>
      <c r="C655" s="777"/>
      <c r="D655" s="744" t="s">
        <v>366</v>
      </c>
      <c r="E655" s="744" t="s">
        <v>366</v>
      </c>
      <c r="F655" s="830" t="s">
        <v>753</v>
      </c>
      <c r="G655" s="830">
        <v>257021</v>
      </c>
      <c r="H655" s="845">
        <v>42250</v>
      </c>
      <c r="I655" s="830" t="s">
        <v>775</v>
      </c>
      <c r="J655" s="774"/>
      <c r="K655" s="774"/>
      <c r="L655" s="622"/>
      <c r="M655" s="622"/>
      <c r="N655" s="622"/>
      <c r="O655" s="622"/>
      <c r="P655" s="622"/>
      <c r="Q655" s="622"/>
      <c r="R655" s="622"/>
      <c r="S655" s="746" t="s">
        <v>443</v>
      </c>
      <c r="T655" s="622"/>
      <c r="U655" s="622"/>
      <c r="V655" s="822"/>
      <c r="W655" s="823" t="s">
        <v>379</v>
      </c>
    </row>
    <row r="656" spans="2:23" ht="14.25" x14ac:dyDescent="0.2">
      <c r="B656" s="774">
        <v>3</v>
      </c>
      <c r="C656" s="777"/>
      <c r="D656" s="744" t="s">
        <v>366</v>
      </c>
      <c r="E656" s="744" t="s">
        <v>366</v>
      </c>
      <c r="F656" s="830" t="s">
        <v>753</v>
      </c>
      <c r="G656" s="830">
        <v>257017</v>
      </c>
      <c r="H656" s="845">
        <v>39000</v>
      </c>
      <c r="I656" s="830" t="s">
        <v>776</v>
      </c>
      <c r="J656" s="774"/>
      <c r="K656" s="774"/>
      <c r="L656" s="622"/>
      <c r="M656" s="622"/>
      <c r="N656" s="622"/>
      <c r="O656" s="622"/>
      <c r="P656" s="622"/>
      <c r="Q656" s="622"/>
      <c r="R656" s="622"/>
      <c r="S656" s="746" t="s">
        <v>443</v>
      </c>
      <c r="T656" s="622"/>
      <c r="U656" s="622"/>
      <c r="V656" s="822"/>
      <c r="W656" s="823" t="s">
        <v>379</v>
      </c>
    </row>
    <row r="657" spans="2:23" ht="14.25" x14ac:dyDescent="0.2">
      <c r="B657" s="774">
        <v>4</v>
      </c>
      <c r="C657" s="777"/>
      <c r="D657" s="744" t="s">
        <v>366</v>
      </c>
      <c r="E657" s="744" t="s">
        <v>366</v>
      </c>
      <c r="F657" s="830" t="s">
        <v>753</v>
      </c>
      <c r="G657" s="830">
        <v>46373</v>
      </c>
      <c r="H657" s="845">
        <v>17600</v>
      </c>
      <c r="I657" s="830" t="s">
        <v>777</v>
      </c>
      <c r="J657" s="774"/>
      <c r="K657" s="774"/>
      <c r="L657" s="622"/>
      <c r="M657" s="622"/>
      <c r="N657" s="622"/>
      <c r="O657" s="622"/>
      <c r="P657" s="622"/>
      <c r="Q657" s="622"/>
      <c r="R657" s="622"/>
      <c r="S657" s="746" t="s">
        <v>443</v>
      </c>
      <c r="T657" s="622"/>
      <c r="U657" s="622"/>
      <c r="V657" s="822"/>
      <c r="W657" s="823" t="s">
        <v>379</v>
      </c>
    </row>
    <row r="658" spans="2:23" ht="14.25" x14ac:dyDescent="0.2">
      <c r="B658" s="774">
        <v>5</v>
      </c>
      <c r="C658" s="777"/>
      <c r="D658" s="744" t="s">
        <v>366</v>
      </c>
      <c r="E658" s="744" t="s">
        <v>366</v>
      </c>
      <c r="F658" s="830" t="s">
        <v>753</v>
      </c>
      <c r="G658" s="830">
        <v>46479</v>
      </c>
      <c r="H658" s="845">
        <v>373920</v>
      </c>
      <c r="I658" s="830" t="s">
        <v>778</v>
      </c>
      <c r="J658" s="774"/>
      <c r="K658" s="774"/>
      <c r="L658" s="622"/>
      <c r="M658" s="622"/>
      <c r="N658" s="622"/>
      <c r="O658" s="622"/>
      <c r="P658" s="622"/>
      <c r="Q658" s="622"/>
      <c r="R658" s="622"/>
      <c r="S658" s="746" t="s">
        <v>443</v>
      </c>
      <c r="T658" s="622"/>
      <c r="U658" s="622"/>
      <c r="V658" s="822"/>
      <c r="W658" s="823" t="s">
        <v>379</v>
      </c>
    </row>
    <row r="659" spans="2:23" ht="14.25" x14ac:dyDescent="0.2">
      <c r="B659" s="774">
        <v>6</v>
      </c>
      <c r="C659" s="777"/>
      <c r="D659" s="744" t="s">
        <v>366</v>
      </c>
      <c r="E659" s="744" t="s">
        <v>366</v>
      </c>
      <c r="F659" s="830" t="s">
        <v>753</v>
      </c>
      <c r="G659" s="830">
        <v>46381</v>
      </c>
      <c r="H659" s="845">
        <v>37620</v>
      </c>
      <c r="I659" s="830" t="s">
        <v>779</v>
      </c>
      <c r="J659" s="774"/>
      <c r="K659" s="774"/>
      <c r="L659" s="622"/>
      <c r="M659" s="622"/>
      <c r="N659" s="622"/>
      <c r="O659" s="622"/>
      <c r="P659" s="622"/>
      <c r="Q659" s="622"/>
      <c r="R659" s="622"/>
      <c r="S659" s="746" t="s">
        <v>443</v>
      </c>
      <c r="T659" s="622"/>
      <c r="U659" s="622"/>
      <c r="V659" s="822"/>
      <c r="W659" s="823" t="s">
        <v>379</v>
      </c>
    </row>
    <row r="660" spans="2:23" ht="14.25" x14ac:dyDescent="0.2">
      <c r="B660" s="774">
        <v>7</v>
      </c>
      <c r="C660" s="777"/>
      <c r="D660" s="744" t="s">
        <v>366</v>
      </c>
      <c r="E660" s="744" t="s">
        <v>366</v>
      </c>
      <c r="F660" s="830" t="s">
        <v>753</v>
      </c>
      <c r="G660" s="830"/>
      <c r="H660" s="845">
        <v>3000</v>
      </c>
      <c r="I660" s="830" t="s">
        <v>780</v>
      </c>
      <c r="J660" s="774"/>
      <c r="K660" s="774"/>
      <c r="L660" s="622"/>
      <c r="M660" s="622"/>
      <c r="N660" s="622"/>
      <c r="O660" s="622"/>
      <c r="P660" s="622"/>
      <c r="Q660" s="622"/>
      <c r="R660" s="622"/>
      <c r="S660" s="746" t="s">
        <v>443</v>
      </c>
      <c r="T660" s="622"/>
      <c r="U660" s="622"/>
      <c r="V660" s="822"/>
      <c r="W660" s="823" t="s">
        <v>379</v>
      </c>
    </row>
    <row r="661" spans="2:23" ht="14.25" x14ac:dyDescent="0.2">
      <c r="B661" s="774">
        <v>8</v>
      </c>
      <c r="C661" s="777"/>
      <c r="D661" s="744" t="s">
        <v>366</v>
      </c>
      <c r="E661" s="744" t="s">
        <v>366</v>
      </c>
      <c r="F661" s="830" t="s">
        <v>753</v>
      </c>
      <c r="G661" s="830">
        <v>257018</v>
      </c>
      <c r="H661" s="845">
        <v>2400</v>
      </c>
      <c r="I661" s="830" t="s">
        <v>781</v>
      </c>
      <c r="J661" s="774"/>
      <c r="K661" s="774"/>
      <c r="L661" s="622"/>
      <c r="M661" s="622"/>
      <c r="N661" s="622"/>
      <c r="O661" s="622"/>
      <c r="P661" s="622"/>
      <c r="Q661" s="622"/>
      <c r="R661" s="622"/>
      <c r="S661" s="746" t="s">
        <v>443</v>
      </c>
      <c r="T661" s="622"/>
      <c r="U661" s="622"/>
      <c r="V661" s="822"/>
      <c r="W661" s="823" t="s">
        <v>379</v>
      </c>
    </row>
    <row r="662" spans="2:23" ht="14.25" x14ac:dyDescent="0.2">
      <c r="B662" s="774">
        <v>9</v>
      </c>
      <c r="C662" s="777"/>
      <c r="D662" s="744" t="s">
        <v>366</v>
      </c>
      <c r="E662" s="744" t="s">
        <v>366</v>
      </c>
      <c r="F662" s="830" t="s">
        <v>753</v>
      </c>
      <c r="G662" s="830">
        <v>46375</v>
      </c>
      <c r="H662" s="845">
        <v>9000</v>
      </c>
      <c r="I662" s="830" t="s">
        <v>782</v>
      </c>
      <c r="J662" s="774"/>
      <c r="K662" s="774"/>
      <c r="L662" s="622"/>
      <c r="M662" s="622"/>
      <c r="N662" s="622"/>
      <c r="O662" s="622"/>
      <c r="P662" s="622"/>
      <c r="Q662" s="622"/>
      <c r="R662" s="622"/>
      <c r="S662" s="746" t="s">
        <v>443</v>
      </c>
      <c r="T662" s="622"/>
      <c r="U662" s="622"/>
      <c r="V662" s="822"/>
      <c r="W662" s="823" t="s">
        <v>379</v>
      </c>
    </row>
    <row r="663" spans="2:23" ht="14.25" x14ac:dyDescent="0.2">
      <c r="B663" s="774">
        <v>10</v>
      </c>
      <c r="C663" s="777"/>
      <c r="D663" s="744" t="s">
        <v>366</v>
      </c>
      <c r="E663" s="744" t="s">
        <v>366</v>
      </c>
      <c r="F663" s="830" t="s">
        <v>753</v>
      </c>
      <c r="G663" s="852" t="s">
        <v>764</v>
      </c>
      <c r="H663" s="845">
        <v>10000</v>
      </c>
      <c r="I663" s="830" t="s">
        <v>783</v>
      </c>
      <c r="J663" s="774"/>
      <c r="K663" s="774"/>
      <c r="L663" s="622"/>
      <c r="M663" s="622"/>
      <c r="N663" s="622"/>
      <c r="O663" s="622"/>
      <c r="P663" s="622"/>
      <c r="Q663" s="622"/>
      <c r="R663" s="622"/>
      <c r="S663" s="746" t="s">
        <v>443</v>
      </c>
      <c r="T663" s="622"/>
      <c r="U663" s="622"/>
      <c r="V663" s="822"/>
      <c r="W663" s="823" t="s">
        <v>379</v>
      </c>
    </row>
    <row r="664" spans="2:23" ht="28.5" x14ac:dyDescent="0.2">
      <c r="B664" s="774">
        <v>11</v>
      </c>
      <c r="C664" s="777"/>
      <c r="D664" s="744" t="s">
        <v>366</v>
      </c>
      <c r="E664" s="744" t="s">
        <v>366</v>
      </c>
      <c r="F664" s="830" t="s">
        <v>754</v>
      </c>
      <c r="G664" s="830"/>
      <c r="H664" s="845">
        <v>907567.28</v>
      </c>
      <c r="I664" s="841" t="s">
        <v>784</v>
      </c>
      <c r="J664" s="774"/>
      <c r="K664" s="774"/>
      <c r="L664" s="622"/>
      <c r="M664" s="622"/>
      <c r="N664" s="622"/>
      <c r="O664" s="622"/>
      <c r="P664" s="622"/>
      <c r="Q664" s="622"/>
      <c r="R664" s="622"/>
      <c r="S664" s="746" t="s">
        <v>443</v>
      </c>
      <c r="T664" s="622"/>
      <c r="U664" s="622"/>
      <c r="V664" s="822"/>
      <c r="W664" s="823" t="s">
        <v>379</v>
      </c>
    </row>
    <row r="665" spans="2:23" ht="14.25" x14ac:dyDescent="0.2">
      <c r="B665" s="774">
        <v>12</v>
      </c>
      <c r="C665" s="777"/>
      <c r="D665" s="744" t="s">
        <v>366</v>
      </c>
      <c r="E665" s="744" t="s">
        <v>366</v>
      </c>
      <c r="F665" s="830" t="s">
        <v>755</v>
      </c>
      <c r="G665" s="830"/>
      <c r="H665" s="845">
        <v>263562.7</v>
      </c>
      <c r="I665" s="830" t="s">
        <v>785</v>
      </c>
      <c r="J665" s="774"/>
      <c r="K665" s="774"/>
      <c r="L665" s="622"/>
      <c r="M665" s="622"/>
      <c r="N665" s="622"/>
      <c r="O665" s="622"/>
      <c r="P665" s="622"/>
      <c r="Q665" s="622"/>
      <c r="R665" s="622"/>
      <c r="S665" s="746" t="s">
        <v>443</v>
      </c>
      <c r="T665" s="622"/>
      <c r="U665" s="622"/>
      <c r="V665" s="822"/>
      <c r="W665" s="823" t="s">
        <v>379</v>
      </c>
    </row>
    <row r="666" spans="2:23" ht="14.25" x14ac:dyDescent="0.2">
      <c r="B666" s="774">
        <v>13</v>
      </c>
      <c r="C666" s="777"/>
      <c r="D666" s="744" t="s">
        <v>366</v>
      </c>
      <c r="E666" s="744" t="s">
        <v>366</v>
      </c>
      <c r="F666" s="830" t="s">
        <v>756</v>
      </c>
      <c r="G666" s="830"/>
      <c r="H666" s="845">
        <v>1532251.22</v>
      </c>
      <c r="I666" s="830" t="s">
        <v>786</v>
      </c>
      <c r="J666" s="774"/>
      <c r="K666" s="774"/>
      <c r="L666" s="622"/>
      <c r="M666" s="622"/>
      <c r="N666" s="622"/>
      <c r="O666" s="622"/>
      <c r="P666" s="622"/>
      <c r="Q666" s="622"/>
      <c r="R666" s="622"/>
      <c r="S666" s="746" t="s">
        <v>443</v>
      </c>
      <c r="T666" s="622"/>
      <c r="U666" s="622"/>
      <c r="V666" s="822"/>
      <c r="W666" s="823" t="s">
        <v>379</v>
      </c>
    </row>
    <row r="667" spans="2:23" ht="14.25" x14ac:dyDescent="0.2">
      <c r="B667" s="774">
        <v>14</v>
      </c>
      <c r="C667" s="777"/>
      <c r="D667" s="744" t="s">
        <v>366</v>
      </c>
      <c r="E667" s="744" t="s">
        <v>366</v>
      </c>
      <c r="F667" s="830" t="s">
        <v>757</v>
      </c>
      <c r="G667" s="830"/>
      <c r="H667" s="845">
        <v>1177592.1000000001</v>
      </c>
      <c r="I667" s="830" t="s">
        <v>787</v>
      </c>
      <c r="J667" s="774"/>
      <c r="K667" s="774"/>
      <c r="L667" s="622"/>
      <c r="M667" s="622"/>
      <c r="N667" s="622"/>
      <c r="O667" s="622"/>
      <c r="P667" s="622"/>
      <c r="Q667" s="622"/>
      <c r="R667" s="622"/>
      <c r="S667" s="746" t="s">
        <v>443</v>
      </c>
      <c r="T667" s="622"/>
      <c r="U667" s="622"/>
      <c r="V667" s="822"/>
      <c r="W667" s="823" t="s">
        <v>379</v>
      </c>
    </row>
    <row r="668" spans="2:23" ht="14.25" x14ac:dyDescent="0.2">
      <c r="B668" s="774">
        <v>15</v>
      </c>
      <c r="C668" s="777"/>
      <c r="D668" s="744" t="s">
        <v>366</v>
      </c>
      <c r="E668" s="744" t="s">
        <v>366</v>
      </c>
      <c r="F668" s="830" t="s">
        <v>758</v>
      </c>
      <c r="G668" s="830">
        <v>49724</v>
      </c>
      <c r="H668" s="845">
        <v>355224</v>
      </c>
      <c r="I668" s="830" t="s">
        <v>788</v>
      </c>
      <c r="J668" s="774"/>
      <c r="K668" s="774"/>
      <c r="L668" s="622"/>
      <c r="M668" s="622"/>
      <c r="N668" s="622"/>
      <c r="O668" s="622"/>
      <c r="P668" s="622"/>
      <c r="Q668" s="622"/>
      <c r="R668" s="622"/>
      <c r="S668" s="746" t="s">
        <v>443</v>
      </c>
      <c r="T668" s="622"/>
      <c r="U668" s="622"/>
      <c r="V668" s="822"/>
      <c r="W668" s="823" t="s">
        <v>379</v>
      </c>
    </row>
    <row r="669" spans="2:23" ht="14.25" x14ac:dyDescent="0.2">
      <c r="B669" s="774">
        <v>16</v>
      </c>
      <c r="C669" s="777"/>
      <c r="D669" s="744" t="s">
        <v>366</v>
      </c>
      <c r="E669" s="744" t="s">
        <v>366</v>
      </c>
      <c r="F669" s="830" t="s">
        <v>759</v>
      </c>
      <c r="G669" s="830">
        <v>260599</v>
      </c>
      <c r="H669" s="845">
        <v>80888</v>
      </c>
      <c r="I669" s="830" t="s">
        <v>789</v>
      </c>
      <c r="J669" s="774"/>
      <c r="K669" s="774"/>
      <c r="L669" s="622"/>
      <c r="M669" s="622"/>
      <c r="N669" s="622"/>
      <c r="O669" s="622"/>
      <c r="P669" s="622"/>
      <c r="Q669" s="622"/>
      <c r="R669" s="622"/>
      <c r="S669" s="746" t="s">
        <v>443</v>
      </c>
      <c r="T669" s="622"/>
      <c r="U669" s="622"/>
      <c r="V669" s="822"/>
      <c r="W669" s="823" t="s">
        <v>379</v>
      </c>
    </row>
    <row r="670" spans="2:23" ht="14.25" x14ac:dyDescent="0.2">
      <c r="B670" s="774">
        <v>17</v>
      </c>
      <c r="C670" s="777"/>
      <c r="D670" s="744" t="s">
        <v>366</v>
      </c>
      <c r="E670" s="744" t="s">
        <v>366</v>
      </c>
      <c r="F670" s="830" t="s">
        <v>760</v>
      </c>
      <c r="G670" s="830"/>
      <c r="H670" s="845">
        <v>3600</v>
      </c>
      <c r="I670" s="830" t="s">
        <v>790</v>
      </c>
      <c r="J670" s="774"/>
      <c r="K670" s="774"/>
      <c r="L670" s="622"/>
      <c r="M670" s="622"/>
      <c r="N670" s="622"/>
      <c r="O670" s="622"/>
      <c r="P670" s="622"/>
      <c r="Q670" s="622"/>
      <c r="R670" s="622"/>
      <c r="S670" s="746" t="s">
        <v>443</v>
      </c>
      <c r="T670" s="622"/>
      <c r="U670" s="622"/>
      <c r="V670" s="822"/>
      <c r="W670" s="823" t="s">
        <v>379</v>
      </c>
    </row>
    <row r="671" spans="2:23" ht="14.25" x14ac:dyDescent="0.2">
      <c r="B671" s="774">
        <v>18</v>
      </c>
      <c r="C671" s="777"/>
      <c r="D671" s="744" t="s">
        <v>366</v>
      </c>
      <c r="E671" s="744" t="s">
        <v>366</v>
      </c>
      <c r="F671" s="830" t="s">
        <v>760</v>
      </c>
      <c r="G671" s="830"/>
      <c r="H671" s="845">
        <v>33000</v>
      </c>
      <c r="I671" s="830" t="s">
        <v>791</v>
      </c>
      <c r="J671" s="774"/>
      <c r="K671" s="774"/>
      <c r="L671" s="622"/>
      <c r="M671" s="622"/>
      <c r="N671" s="622"/>
      <c r="O671" s="622"/>
      <c r="P671" s="622"/>
      <c r="Q671" s="622"/>
      <c r="R671" s="622"/>
      <c r="S671" s="746" t="s">
        <v>443</v>
      </c>
      <c r="T671" s="622"/>
      <c r="U671" s="622"/>
      <c r="V671" s="822"/>
      <c r="W671" s="823" t="s">
        <v>379</v>
      </c>
    </row>
    <row r="672" spans="2:23" ht="14.25" x14ac:dyDescent="0.2">
      <c r="B672" s="774">
        <v>19</v>
      </c>
      <c r="C672" s="777"/>
      <c r="D672" s="744" t="s">
        <v>366</v>
      </c>
      <c r="E672" s="744" t="s">
        <v>366</v>
      </c>
      <c r="F672" s="830" t="s">
        <v>760</v>
      </c>
      <c r="G672" s="830">
        <v>56478</v>
      </c>
      <c r="H672" s="845">
        <v>25676</v>
      </c>
      <c r="I672" s="830" t="s">
        <v>792</v>
      </c>
      <c r="J672" s="774"/>
      <c r="K672" s="774"/>
      <c r="L672" s="622"/>
      <c r="M672" s="622"/>
      <c r="N672" s="622"/>
      <c r="O672" s="622"/>
      <c r="P672" s="622"/>
      <c r="Q672" s="622"/>
      <c r="R672" s="622"/>
      <c r="S672" s="746" t="s">
        <v>443</v>
      </c>
      <c r="T672" s="622"/>
      <c r="U672" s="622"/>
      <c r="V672" s="822"/>
      <c r="W672" s="823" t="s">
        <v>379</v>
      </c>
    </row>
    <row r="673" spans="2:23" ht="14.25" x14ac:dyDescent="0.2">
      <c r="B673" s="774">
        <v>20</v>
      </c>
      <c r="C673" s="777"/>
      <c r="D673" s="744" t="s">
        <v>366</v>
      </c>
      <c r="E673" s="744" t="s">
        <v>366</v>
      </c>
      <c r="F673" s="830" t="s">
        <v>760</v>
      </c>
      <c r="G673" s="830">
        <v>260025</v>
      </c>
      <c r="H673" s="845">
        <v>7500</v>
      </c>
      <c r="I673" s="830" t="s">
        <v>793</v>
      </c>
      <c r="J673" s="774"/>
      <c r="K673" s="774"/>
      <c r="L673" s="622"/>
      <c r="M673" s="622"/>
      <c r="N673" s="622"/>
      <c r="O673" s="622"/>
      <c r="P673" s="622"/>
      <c r="Q673" s="622"/>
      <c r="R673" s="622"/>
      <c r="S673" s="746" t="s">
        <v>443</v>
      </c>
      <c r="T673" s="622"/>
      <c r="U673" s="622"/>
      <c r="V673" s="822"/>
      <c r="W673" s="823" t="s">
        <v>379</v>
      </c>
    </row>
    <row r="674" spans="2:23" ht="14.25" x14ac:dyDescent="0.2">
      <c r="B674" s="774">
        <v>21</v>
      </c>
      <c r="C674" s="777"/>
      <c r="D674" s="744" t="s">
        <v>366</v>
      </c>
      <c r="E674" s="744" t="s">
        <v>366</v>
      </c>
      <c r="F674" s="830" t="s">
        <v>761</v>
      </c>
      <c r="G674" s="830"/>
      <c r="H674" s="845">
        <v>35616.769999999997</v>
      </c>
      <c r="I674" s="830" t="s">
        <v>794</v>
      </c>
      <c r="J674" s="774"/>
      <c r="K674" s="774"/>
      <c r="L674" s="622"/>
      <c r="M674" s="622"/>
      <c r="N674" s="622"/>
      <c r="O674" s="622"/>
      <c r="P674" s="622"/>
      <c r="Q674" s="622"/>
      <c r="R674" s="622"/>
      <c r="S674" s="746" t="s">
        <v>443</v>
      </c>
      <c r="T674" s="622"/>
      <c r="U674" s="622"/>
      <c r="V674" s="822"/>
      <c r="W674" s="823" t="s">
        <v>379</v>
      </c>
    </row>
    <row r="675" spans="2:23" ht="14.25" x14ac:dyDescent="0.2">
      <c r="B675" s="774">
        <v>22</v>
      </c>
      <c r="C675" s="777"/>
      <c r="D675" s="744" t="s">
        <v>366</v>
      </c>
      <c r="E675" s="744" t="s">
        <v>366</v>
      </c>
      <c r="F675" s="830" t="s">
        <v>762</v>
      </c>
      <c r="G675" s="830">
        <v>261510</v>
      </c>
      <c r="H675" s="845">
        <v>226050</v>
      </c>
      <c r="I675" s="830" t="s">
        <v>795</v>
      </c>
      <c r="J675" s="774"/>
      <c r="K675" s="774"/>
      <c r="L675" s="622"/>
      <c r="M675" s="622"/>
      <c r="N675" s="622"/>
      <c r="O675" s="622"/>
      <c r="P675" s="622"/>
      <c r="Q675" s="622"/>
      <c r="R675" s="622"/>
      <c r="S675" s="746" t="s">
        <v>443</v>
      </c>
      <c r="T675" s="622"/>
      <c r="U675" s="622"/>
      <c r="V675" s="822"/>
      <c r="W675" s="823" t="s">
        <v>379</v>
      </c>
    </row>
    <row r="676" spans="2:23" ht="14.25" x14ac:dyDescent="0.2">
      <c r="B676" s="774">
        <v>23</v>
      </c>
      <c r="C676" s="777"/>
      <c r="D676" s="744" t="s">
        <v>366</v>
      </c>
      <c r="E676" s="744" t="s">
        <v>366</v>
      </c>
      <c r="F676" s="830" t="s">
        <v>762</v>
      </c>
      <c r="G676" s="830">
        <v>261506</v>
      </c>
      <c r="H676" s="845">
        <v>263134</v>
      </c>
      <c r="I676" s="830" t="s">
        <v>795</v>
      </c>
      <c r="J676" s="774"/>
      <c r="K676" s="774"/>
      <c r="L676" s="622"/>
      <c r="M676" s="622"/>
      <c r="N676" s="622"/>
      <c r="O676" s="622"/>
      <c r="P676" s="622"/>
      <c r="Q676" s="622"/>
      <c r="R676" s="622"/>
      <c r="S676" s="746" t="s">
        <v>443</v>
      </c>
      <c r="T676" s="622"/>
      <c r="U676" s="622"/>
      <c r="V676" s="822"/>
      <c r="W676" s="823" t="s">
        <v>379</v>
      </c>
    </row>
    <row r="677" spans="2:23" ht="14.25" x14ac:dyDescent="0.2">
      <c r="B677" s="774">
        <v>24</v>
      </c>
      <c r="C677" s="777"/>
      <c r="D677" s="744" t="s">
        <v>366</v>
      </c>
      <c r="E677" s="744" t="s">
        <v>366</v>
      </c>
      <c r="F677" s="830" t="s">
        <v>762</v>
      </c>
      <c r="G677" s="830">
        <v>61392</v>
      </c>
      <c r="H677" s="845">
        <f>1315.79+5833.33+87.72+1535.09</f>
        <v>8771.93</v>
      </c>
      <c r="I677" s="830" t="s">
        <v>796</v>
      </c>
      <c r="J677" s="774"/>
      <c r="K677" s="774"/>
      <c r="L677" s="622"/>
      <c r="M677" s="622"/>
      <c r="N677" s="622"/>
      <c r="O677" s="622"/>
      <c r="P677" s="622"/>
      <c r="Q677" s="622"/>
      <c r="R677" s="622"/>
      <c r="S677" s="746" t="s">
        <v>443</v>
      </c>
      <c r="T677" s="622"/>
      <c r="U677" s="622"/>
      <c r="V677" s="822"/>
      <c r="W677" s="823" t="s">
        <v>379</v>
      </c>
    </row>
    <row r="678" spans="2:23" ht="14.25" x14ac:dyDescent="0.2">
      <c r="B678" s="774">
        <v>25</v>
      </c>
      <c r="C678" s="777"/>
      <c r="D678" s="744" t="s">
        <v>366</v>
      </c>
      <c r="E678" s="744" t="s">
        <v>366</v>
      </c>
      <c r="F678" s="830" t="s">
        <v>763</v>
      </c>
      <c r="G678" s="830" t="s">
        <v>765</v>
      </c>
      <c r="H678" s="845">
        <v>4682975.22</v>
      </c>
      <c r="I678" s="830" t="s">
        <v>639</v>
      </c>
      <c r="J678" s="774"/>
      <c r="K678" s="774"/>
      <c r="L678" s="622"/>
      <c r="M678" s="622"/>
      <c r="N678" s="622"/>
      <c r="O678" s="622"/>
      <c r="P678" s="622"/>
      <c r="Q678" s="622"/>
      <c r="R678" s="622"/>
      <c r="S678" s="746" t="s">
        <v>443</v>
      </c>
      <c r="T678" s="622"/>
      <c r="U678" s="622"/>
      <c r="V678" s="822"/>
      <c r="W678" s="823" t="s">
        <v>379</v>
      </c>
    </row>
    <row r="679" spans="2:23" ht="14.25" x14ac:dyDescent="0.2">
      <c r="B679" s="774">
        <v>26</v>
      </c>
      <c r="C679" s="777"/>
      <c r="D679" s="744" t="s">
        <v>366</v>
      </c>
      <c r="E679" s="744" t="s">
        <v>366</v>
      </c>
      <c r="F679" s="830" t="s">
        <v>763</v>
      </c>
      <c r="G679" s="830" t="s">
        <v>765</v>
      </c>
      <c r="H679" s="845">
        <v>4609660.1100000003</v>
      </c>
      <c r="I679" s="830" t="s">
        <v>797</v>
      </c>
      <c r="J679" s="774"/>
      <c r="K679" s="774"/>
      <c r="L679" s="622"/>
      <c r="M679" s="622"/>
      <c r="N679" s="622"/>
      <c r="O679" s="622"/>
      <c r="P679" s="622"/>
      <c r="Q679" s="622"/>
      <c r="R679" s="622"/>
      <c r="S679" s="746" t="s">
        <v>443</v>
      </c>
      <c r="T679" s="622"/>
      <c r="U679" s="622"/>
      <c r="V679" s="822"/>
      <c r="W679" s="823" t="s">
        <v>379</v>
      </c>
    </row>
    <row r="680" spans="2:23" ht="14.25" x14ac:dyDescent="0.2">
      <c r="B680" s="774">
        <v>27</v>
      </c>
      <c r="C680" s="777"/>
      <c r="D680" s="744" t="s">
        <v>366</v>
      </c>
      <c r="E680" s="744" t="s">
        <v>366</v>
      </c>
      <c r="F680" s="830" t="s">
        <v>763</v>
      </c>
      <c r="G680" s="830" t="s">
        <v>765</v>
      </c>
      <c r="H680" s="845">
        <v>3034733.67</v>
      </c>
      <c r="I680" s="830" t="s">
        <v>798</v>
      </c>
      <c r="J680" s="774"/>
      <c r="K680" s="774"/>
      <c r="L680" s="622"/>
      <c r="M680" s="622"/>
      <c r="N680" s="622"/>
      <c r="O680" s="622"/>
      <c r="P680" s="622"/>
      <c r="Q680" s="622"/>
      <c r="R680" s="622"/>
      <c r="S680" s="746" t="s">
        <v>443</v>
      </c>
      <c r="T680" s="622"/>
      <c r="U680" s="622"/>
      <c r="V680" s="822"/>
      <c r="W680" s="823" t="s">
        <v>379</v>
      </c>
    </row>
    <row r="681" spans="2:23" ht="14.25" x14ac:dyDescent="0.2">
      <c r="B681" s="774">
        <v>28</v>
      </c>
      <c r="C681" s="777"/>
      <c r="D681" s="744" t="s">
        <v>366</v>
      </c>
      <c r="E681" s="744" t="s">
        <v>366</v>
      </c>
      <c r="F681" s="830" t="s">
        <v>763</v>
      </c>
      <c r="G681" s="830" t="s">
        <v>765</v>
      </c>
      <c r="H681" s="845">
        <v>3749394.63</v>
      </c>
      <c r="I681" s="830" t="s">
        <v>304</v>
      </c>
      <c r="J681" s="774"/>
      <c r="K681" s="774"/>
      <c r="L681" s="622"/>
      <c r="M681" s="622"/>
      <c r="N681" s="622"/>
      <c r="O681" s="622"/>
      <c r="P681" s="622"/>
      <c r="Q681" s="622"/>
      <c r="R681" s="622"/>
      <c r="S681" s="746" t="s">
        <v>443</v>
      </c>
      <c r="T681" s="622"/>
      <c r="U681" s="622"/>
      <c r="V681" s="822"/>
      <c r="W681" s="823" t="s">
        <v>379</v>
      </c>
    </row>
    <row r="682" spans="2:23" ht="14.25" x14ac:dyDescent="0.2">
      <c r="B682" s="774">
        <v>29</v>
      </c>
      <c r="C682" s="777"/>
      <c r="D682" s="744" t="s">
        <v>366</v>
      </c>
      <c r="E682" s="744" t="s">
        <v>366</v>
      </c>
      <c r="F682" s="830" t="s">
        <v>763</v>
      </c>
      <c r="G682" s="830" t="s">
        <v>765</v>
      </c>
      <c r="H682" s="845">
        <v>6398198</v>
      </c>
      <c r="I682" s="830" t="s">
        <v>799</v>
      </c>
      <c r="J682" s="774"/>
      <c r="K682" s="774"/>
      <c r="L682" s="622"/>
      <c r="M682" s="622"/>
      <c r="N682" s="622"/>
      <c r="O682" s="622"/>
      <c r="P682" s="622"/>
      <c r="Q682" s="622"/>
      <c r="R682" s="622"/>
      <c r="S682" s="746" t="s">
        <v>443</v>
      </c>
      <c r="T682" s="622"/>
      <c r="U682" s="622"/>
      <c r="V682" s="822"/>
      <c r="W682" s="823" t="s">
        <v>379</v>
      </c>
    </row>
    <row r="683" spans="2:23" ht="14.25" x14ac:dyDescent="0.2">
      <c r="B683" s="774">
        <v>30</v>
      </c>
      <c r="C683" s="777"/>
      <c r="D683" s="744" t="s">
        <v>366</v>
      </c>
      <c r="E683" s="744" t="s">
        <v>366</v>
      </c>
      <c r="F683" s="830" t="s">
        <v>763</v>
      </c>
      <c r="G683" s="830" t="s">
        <v>765</v>
      </c>
      <c r="H683" s="845">
        <v>211660</v>
      </c>
      <c r="I683" s="830" t="s">
        <v>800</v>
      </c>
      <c r="J683" s="774"/>
      <c r="K683" s="774"/>
      <c r="L683" s="622"/>
      <c r="M683" s="622"/>
      <c r="N683" s="622"/>
      <c r="O683" s="622"/>
      <c r="P683" s="622"/>
      <c r="Q683" s="622"/>
      <c r="R683" s="622"/>
      <c r="S683" s="746" t="s">
        <v>443</v>
      </c>
      <c r="T683" s="622"/>
      <c r="U683" s="622"/>
      <c r="V683" s="822"/>
      <c r="W683" s="823" t="s">
        <v>379</v>
      </c>
    </row>
    <row r="684" spans="2:23" ht="14.25" x14ac:dyDescent="0.2">
      <c r="B684" s="774">
        <v>31</v>
      </c>
      <c r="C684" s="777"/>
      <c r="D684" s="744" t="s">
        <v>366</v>
      </c>
      <c r="E684" s="744" t="s">
        <v>366</v>
      </c>
      <c r="F684" s="830" t="s">
        <v>763</v>
      </c>
      <c r="G684" s="830" t="s">
        <v>765</v>
      </c>
      <c r="H684" s="845">
        <v>1461032.19</v>
      </c>
      <c r="I684" s="830" t="s">
        <v>800</v>
      </c>
      <c r="J684" s="774"/>
      <c r="K684" s="774"/>
      <c r="L684" s="622"/>
      <c r="M684" s="622"/>
      <c r="N684" s="622"/>
      <c r="O684" s="622"/>
      <c r="P684" s="622"/>
      <c r="Q684" s="622"/>
      <c r="R684" s="622"/>
      <c r="S684" s="746" t="s">
        <v>443</v>
      </c>
      <c r="T684" s="622"/>
      <c r="U684" s="622"/>
      <c r="V684" s="822"/>
      <c r="W684" s="823" t="s">
        <v>379</v>
      </c>
    </row>
    <row r="685" spans="2:23" ht="14.25" x14ac:dyDescent="0.2">
      <c r="B685" s="774">
        <v>32</v>
      </c>
      <c r="C685" s="777"/>
      <c r="D685" s="744" t="s">
        <v>366</v>
      </c>
      <c r="E685" s="744" t="s">
        <v>366</v>
      </c>
      <c r="F685" s="830" t="s">
        <v>763</v>
      </c>
      <c r="G685" s="830" t="s">
        <v>765</v>
      </c>
      <c r="H685" s="845">
        <v>4150077.64</v>
      </c>
      <c r="I685" s="830" t="s">
        <v>799</v>
      </c>
      <c r="J685" s="774"/>
      <c r="K685" s="774"/>
      <c r="L685" s="622"/>
      <c r="M685" s="622"/>
      <c r="N685" s="622"/>
      <c r="O685" s="622"/>
      <c r="P685" s="622"/>
      <c r="Q685" s="622"/>
      <c r="R685" s="622"/>
      <c r="S685" s="746" t="s">
        <v>443</v>
      </c>
      <c r="T685" s="622"/>
      <c r="U685" s="622"/>
      <c r="V685" s="822"/>
      <c r="W685" s="823" t="s">
        <v>379</v>
      </c>
    </row>
    <row r="686" spans="2:23" ht="14.25" x14ac:dyDescent="0.2">
      <c r="B686" s="774">
        <v>33</v>
      </c>
      <c r="C686" s="777"/>
      <c r="D686" s="744" t="s">
        <v>366</v>
      </c>
      <c r="E686" s="744" t="s">
        <v>366</v>
      </c>
      <c r="F686" s="830" t="s">
        <v>763</v>
      </c>
      <c r="G686" s="830" t="s">
        <v>766</v>
      </c>
      <c r="H686" s="845">
        <v>1666.66</v>
      </c>
      <c r="I686" s="830" t="s">
        <v>801</v>
      </c>
      <c r="J686" s="774"/>
      <c r="K686" s="774"/>
      <c r="L686" s="622"/>
      <c r="M686" s="622"/>
      <c r="N686" s="622"/>
      <c r="O686" s="622"/>
      <c r="P686" s="622"/>
      <c r="Q686" s="622"/>
      <c r="R686" s="622"/>
      <c r="S686" s="746" t="s">
        <v>443</v>
      </c>
      <c r="T686" s="622"/>
      <c r="U686" s="622"/>
      <c r="V686" s="822"/>
      <c r="W686" s="823" t="s">
        <v>379</v>
      </c>
    </row>
    <row r="687" spans="2:23" ht="14.25" x14ac:dyDescent="0.2">
      <c r="B687" s="774">
        <v>34</v>
      </c>
      <c r="C687" s="777"/>
      <c r="D687" s="744" t="s">
        <v>366</v>
      </c>
      <c r="E687" s="744" t="s">
        <v>366</v>
      </c>
      <c r="F687" s="830" t="s">
        <v>763</v>
      </c>
      <c r="G687" s="830" t="s">
        <v>766</v>
      </c>
      <c r="H687" s="845">
        <v>22339.8</v>
      </c>
      <c r="I687" s="830" t="s">
        <v>802</v>
      </c>
      <c r="J687" s="774"/>
      <c r="K687" s="774"/>
      <c r="L687" s="622"/>
      <c r="M687" s="622"/>
      <c r="N687" s="622"/>
      <c r="O687" s="622"/>
      <c r="P687" s="622"/>
      <c r="Q687" s="622"/>
      <c r="R687" s="622"/>
      <c r="S687" s="746" t="s">
        <v>443</v>
      </c>
      <c r="T687" s="622"/>
      <c r="U687" s="622"/>
      <c r="V687" s="822"/>
      <c r="W687" s="823" t="s">
        <v>379</v>
      </c>
    </row>
    <row r="688" spans="2:23" ht="14.25" x14ac:dyDescent="0.2">
      <c r="B688" s="774">
        <v>35</v>
      </c>
      <c r="C688" s="777"/>
      <c r="D688" s="744" t="s">
        <v>366</v>
      </c>
      <c r="E688" s="744" t="s">
        <v>366</v>
      </c>
      <c r="F688" s="830" t="s">
        <v>763</v>
      </c>
      <c r="G688" s="830" t="s">
        <v>766</v>
      </c>
      <c r="H688" s="845">
        <v>15552.94</v>
      </c>
      <c r="I688" s="830" t="s">
        <v>803</v>
      </c>
      <c r="J688" s="774"/>
      <c r="K688" s="774"/>
      <c r="L688" s="622"/>
      <c r="M688" s="622"/>
      <c r="N688" s="622"/>
      <c r="O688" s="622"/>
      <c r="P688" s="622"/>
      <c r="Q688" s="622"/>
      <c r="R688" s="622"/>
      <c r="S688" s="746" t="s">
        <v>443</v>
      </c>
      <c r="T688" s="622"/>
      <c r="U688" s="622"/>
      <c r="V688" s="822"/>
      <c r="W688" s="823" t="s">
        <v>379</v>
      </c>
    </row>
    <row r="689" spans="2:23" ht="14.25" x14ac:dyDescent="0.2">
      <c r="B689" s="774">
        <v>36</v>
      </c>
      <c r="C689" s="777"/>
      <c r="D689" s="744" t="s">
        <v>366</v>
      </c>
      <c r="E689" s="744" t="s">
        <v>366</v>
      </c>
      <c r="F689" s="830" t="s">
        <v>763</v>
      </c>
      <c r="G689" s="830" t="s">
        <v>767</v>
      </c>
      <c r="H689" s="845">
        <v>21376611.030000001</v>
      </c>
      <c r="I689" s="830" t="s">
        <v>804</v>
      </c>
      <c r="J689" s="774"/>
      <c r="K689" s="774"/>
      <c r="L689" s="622"/>
      <c r="M689" s="622"/>
      <c r="N689" s="622"/>
      <c r="O689" s="622"/>
      <c r="P689" s="622"/>
      <c r="Q689" s="622"/>
      <c r="R689" s="622"/>
      <c r="S689" s="746" t="s">
        <v>443</v>
      </c>
      <c r="T689" s="622"/>
      <c r="U689" s="622"/>
      <c r="V689" s="822"/>
      <c r="W689" s="823" t="s">
        <v>379</v>
      </c>
    </row>
    <row r="690" spans="2:23" ht="14.25" x14ac:dyDescent="0.2">
      <c r="B690" s="774">
        <v>37</v>
      </c>
      <c r="C690" s="777"/>
      <c r="D690" s="744" t="s">
        <v>366</v>
      </c>
      <c r="E690" s="744" t="s">
        <v>366</v>
      </c>
      <c r="F690" s="830" t="s">
        <v>763</v>
      </c>
      <c r="G690" s="830" t="s">
        <v>767</v>
      </c>
      <c r="H690" s="845">
        <v>5168863.25</v>
      </c>
      <c r="I690" s="830" t="s">
        <v>805</v>
      </c>
      <c r="J690" s="774"/>
      <c r="K690" s="774"/>
      <c r="L690" s="622"/>
      <c r="M690" s="622"/>
      <c r="N690" s="622"/>
      <c r="O690" s="622"/>
      <c r="P690" s="622"/>
      <c r="Q690" s="622"/>
      <c r="R690" s="622"/>
      <c r="S690" s="746" t="s">
        <v>443</v>
      </c>
      <c r="T690" s="622"/>
      <c r="U690" s="622"/>
      <c r="V690" s="822"/>
      <c r="W690" s="823" t="s">
        <v>379</v>
      </c>
    </row>
    <row r="691" spans="2:23" ht="14.25" x14ac:dyDescent="0.2">
      <c r="B691" s="774">
        <v>38</v>
      </c>
      <c r="C691" s="777"/>
      <c r="D691" s="744" t="s">
        <v>366</v>
      </c>
      <c r="E691" s="744" t="s">
        <v>366</v>
      </c>
      <c r="F691" s="830" t="s">
        <v>763</v>
      </c>
      <c r="G691" s="830" t="s">
        <v>767</v>
      </c>
      <c r="H691" s="845">
        <v>4366509.6500000004</v>
      </c>
      <c r="I691" s="830" t="s">
        <v>806</v>
      </c>
      <c r="J691" s="774"/>
      <c r="K691" s="774"/>
      <c r="L691" s="622"/>
      <c r="M691" s="622"/>
      <c r="N691" s="622"/>
      <c r="O691" s="622"/>
      <c r="P691" s="622"/>
      <c r="Q691" s="622"/>
      <c r="R691" s="622"/>
      <c r="S691" s="746" t="s">
        <v>443</v>
      </c>
      <c r="T691" s="622"/>
      <c r="U691" s="622"/>
      <c r="V691" s="822"/>
      <c r="W691" s="823" t="s">
        <v>379</v>
      </c>
    </row>
    <row r="692" spans="2:23" ht="14.25" x14ac:dyDescent="0.2">
      <c r="B692" s="774">
        <v>39</v>
      </c>
      <c r="C692" s="777"/>
      <c r="D692" s="744" t="s">
        <v>366</v>
      </c>
      <c r="E692" s="744" t="s">
        <v>366</v>
      </c>
      <c r="F692" s="830" t="s">
        <v>763</v>
      </c>
      <c r="G692" s="830" t="s">
        <v>767</v>
      </c>
      <c r="H692" s="845">
        <v>1822154.27</v>
      </c>
      <c r="I692" s="830" t="s">
        <v>807</v>
      </c>
      <c r="J692" s="774"/>
      <c r="K692" s="774"/>
      <c r="L692" s="622"/>
      <c r="M692" s="622"/>
      <c r="N692" s="622"/>
      <c r="O692" s="622"/>
      <c r="P692" s="622"/>
      <c r="Q692" s="622"/>
      <c r="R692" s="622"/>
      <c r="S692" s="746" t="s">
        <v>443</v>
      </c>
      <c r="T692" s="622"/>
      <c r="U692" s="622"/>
      <c r="V692" s="822"/>
      <c r="W692" s="823" t="s">
        <v>379</v>
      </c>
    </row>
    <row r="693" spans="2:23" ht="14.25" x14ac:dyDescent="0.2">
      <c r="B693" s="774">
        <v>40</v>
      </c>
      <c r="C693" s="777"/>
      <c r="D693" s="744" t="s">
        <v>366</v>
      </c>
      <c r="E693" s="744" t="s">
        <v>366</v>
      </c>
      <c r="F693" s="830" t="s">
        <v>763</v>
      </c>
      <c r="G693" s="830" t="s">
        <v>768</v>
      </c>
      <c r="H693" s="845">
        <v>338708.69</v>
      </c>
      <c r="I693" s="830" t="s">
        <v>808</v>
      </c>
      <c r="J693" s="774"/>
      <c r="K693" s="774"/>
      <c r="L693" s="622"/>
      <c r="M693" s="622"/>
      <c r="N693" s="622"/>
      <c r="O693" s="622"/>
      <c r="P693" s="622"/>
      <c r="Q693" s="622"/>
      <c r="R693" s="622"/>
      <c r="S693" s="746" t="s">
        <v>443</v>
      </c>
      <c r="T693" s="622"/>
      <c r="U693" s="622"/>
      <c r="V693" s="822"/>
      <c r="W693" s="823" t="s">
        <v>379</v>
      </c>
    </row>
    <row r="694" spans="2:23" ht="14.25" x14ac:dyDescent="0.2">
      <c r="B694" s="774">
        <v>41</v>
      </c>
      <c r="C694" s="777"/>
      <c r="D694" s="744" t="s">
        <v>366</v>
      </c>
      <c r="E694" s="744" t="s">
        <v>366</v>
      </c>
      <c r="F694" s="830" t="s">
        <v>763</v>
      </c>
      <c r="G694" s="830" t="s">
        <v>769</v>
      </c>
      <c r="H694" s="845">
        <v>173433.5</v>
      </c>
      <c r="I694" s="830" t="s">
        <v>809</v>
      </c>
      <c r="J694" s="774"/>
      <c r="K694" s="774"/>
      <c r="L694" s="622"/>
      <c r="M694" s="622"/>
      <c r="N694" s="622"/>
      <c r="O694" s="622"/>
      <c r="P694" s="622"/>
      <c r="Q694" s="622"/>
      <c r="R694" s="622"/>
      <c r="S694" s="746" t="s">
        <v>443</v>
      </c>
      <c r="T694" s="622"/>
      <c r="U694" s="622"/>
      <c r="V694" s="822"/>
      <c r="W694" s="823" t="s">
        <v>379</v>
      </c>
    </row>
    <row r="695" spans="2:23" ht="14.25" x14ac:dyDescent="0.2">
      <c r="B695" s="774">
        <v>42</v>
      </c>
      <c r="C695" s="777"/>
      <c r="D695" s="744" t="s">
        <v>366</v>
      </c>
      <c r="E695" s="744" t="s">
        <v>366</v>
      </c>
      <c r="F695" s="830" t="s">
        <v>763</v>
      </c>
      <c r="G695" s="830" t="s">
        <v>770</v>
      </c>
      <c r="H695" s="845">
        <v>6285192.46</v>
      </c>
      <c r="I695" s="830" t="s">
        <v>810</v>
      </c>
      <c r="J695" s="774"/>
      <c r="K695" s="774"/>
      <c r="L695" s="622"/>
      <c r="M695" s="622"/>
      <c r="N695" s="622"/>
      <c r="O695" s="622"/>
      <c r="P695" s="622"/>
      <c r="Q695" s="622"/>
      <c r="R695" s="622"/>
      <c r="S695" s="746" t="s">
        <v>443</v>
      </c>
      <c r="T695" s="622"/>
      <c r="U695" s="622"/>
      <c r="V695" s="822"/>
      <c r="W695" s="823" t="s">
        <v>379</v>
      </c>
    </row>
    <row r="696" spans="2:23" ht="14.25" x14ac:dyDescent="0.2">
      <c r="B696" s="774">
        <v>43</v>
      </c>
      <c r="C696" s="777"/>
      <c r="D696" s="744" t="s">
        <v>366</v>
      </c>
      <c r="E696" s="744" t="s">
        <v>366</v>
      </c>
      <c r="F696" s="830" t="s">
        <v>763</v>
      </c>
      <c r="G696" s="830" t="s">
        <v>770</v>
      </c>
      <c r="H696" s="845">
        <v>36060</v>
      </c>
      <c r="I696" s="830" t="s">
        <v>811</v>
      </c>
      <c r="J696" s="774"/>
      <c r="K696" s="774"/>
      <c r="L696" s="622"/>
      <c r="M696" s="622"/>
      <c r="N696" s="622"/>
      <c r="O696" s="622"/>
      <c r="P696" s="622"/>
      <c r="Q696" s="622"/>
      <c r="R696" s="622"/>
      <c r="S696" s="746" t="s">
        <v>443</v>
      </c>
      <c r="T696" s="622"/>
      <c r="U696" s="622"/>
      <c r="V696" s="822"/>
      <c r="W696" s="823" t="s">
        <v>379</v>
      </c>
    </row>
    <row r="697" spans="2:23" ht="14.25" x14ac:dyDescent="0.2">
      <c r="B697" s="774">
        <v>44</v>
      </c>
      <c r="C697" s="777"/>
      <c r="D697" s="744" t="s">
        <v>366</v>
      </c>
      <c r="E697" s="744" t="s">
        <v>366</v>
      </c>
      <c r="F697" s="830" t="s">
        <v>763</v>
      </c>
      <c r="G697" s="830" t="s">
        <v>771</v>
      </c>
      <c r="H697" s="845">
        <v>2685280.49</v>
      </c>
      <c r="I697" s="830" t="s">
        <v>812</v>
      </c>
      <c r="J697" s="774"/>
      <c r="K697" s="774"/>
      <c r="L697" s="622"/>
      <c r="M697" s="622"/>
      <c r="N697" s="622"/>
      <c r="O697" s="622"/>
      <c r="P697" s="622"/>
      <c r="Q697" s="622"/>
      <c r="R697" s="622"/>
      <c r="S697" s="746" t="s">
        <v>443</v>
      </c>
      <c r="T697" s="622"/>
      <c r="U697" s="622"/>
      <c r="V697" s="822"/>
      <c r="W697" s="823" t="s">
        <v>379</v>
      </c>
    </row>
    <row r="698" spans="2:23" ht="14.25" x14ac:dyDescent="0.2">
      <c r="B698" s="774">
        <v>45</v>
      </c>
      <c r="C698" s="777"/>
      <c r="D698" s="744" t="s">
        <v>366</v>
      </c>
      <c r="E698" s="744" t="s">
        <v>366</v>
      </c>
      <c r="F698" s="830" t="s">
        <v>763</v>
      </c>
      <c r="G698" s="830" t="s">
        <v>771</v>
      </c>
      <c r="H698" s="845">
        <v>459786.88</v>
      </c>
      <c r="I698" s="830" t="s">
        <v>813</v>
      </c>
      <c r="J698" s="774"/>
      <c r="K698" s="774"/>
      <c r="L698" s="622"/>
      <c r="M698" s="622"/>
      <c r="N698" s="622"/>
      <c r="O698" s="622"/>
      <c r="P698" s="622"/>
      <c r="Q698" s="622"/>
      <c r="R698" s="622"/>
      <c r="S698" s="746" t="s">
        <v>443</v>
      </c>
      <c r="T698" s="622"/>
      <c r="U698" s="622"/>
      <c r="V698" s="822"/>
      <c r="W698" s="823" t="s">
        <v>379</v>
      </c>
    </row>
    <row r="699" spans="2:23" ht="14.25" x14ac:dyDescent="0.2">
      <c r="B699" s="774">
        <v>46</v>
      </c>
      <c r="C699" s="777"/>
      <c r="D699" s="744" t="s">
        <v>366</v>
      </c>
      <c r="E699" s="744" t="s">
        <v>366</v>
      </c>
      <c r="F699" s="830" t="s">
        <v>763</v>
      </c>
      <c r="G699" s="830" t="s">
        <v>771</v>
      </c>
      <c r="H699" s="845">
        <v>570006</v>
      </c>
      <c r="I699" s="830" t="s">
        <v>814</v>
      </c>
      <c r="J699" s="774"/>
      <c r="K699" s="774"/>
      <c r="L699" s="622"/>
      <c r="M699" s="622"/>
      <c r="N699" s="622"/>
      <c r="O699" s="622"/>
      <c r="P699" s="622"/>
      <c r="Q699" s="622"/>
      <c r="R699" s="622"/>
      <c r="S699" s="746" t="s">
        <v>443</v>
      </c>
      <c r="T699" s="622"/>
      <c r="U699" s="622"/>
      <c r="V699" s="822"/>
      <c r="W699" s="823" t="s">
        <v>379</v>
      </c>
    </row>
    <row r="700" spans="2:23" ht="14.25" x14ac:dyDescent="0.2">
      <c r="B700" s="774">
        <v>47</v>
      </c>
      <c r="C700" s="777"/>
      <c r="D700" s="744" t="s">
        <v>366</v>
      </c>
      <c r="E700" s="744" t="s">
        <v>366</v>
      </c>
      <c r="F700" s="830" t="s">
        <v>763</v>
      </c>
      <c r="G700" s="830" t="s">
        <v>771</v>
      </c>
      <c r="H700" s="845">
        <v>320204.90999999997</v>
      </c>
      <c r="I700" s="830" t="s">
        <v>815</v>
      </c>
      <c r="J700" s="774"/>
      <c r="K700" s="774"/>
      <c r="L700" s="622"/>
      <c r="M700" s="622"/>
      <c r="N700" s="622"/>
      <c r="O700" s="622"/>
      <c r="P700" s="622"/>
      <c r="Q700" s="622"/>
      <c r="R700" s="622"/>
      <c r="S700" s="746" t="s">
        <v>443</v>
      </c>
      <c r="T700" s="622"/>
      <c r="U700" s="622"/>
      <c r="V700" s="822"/>
      <c r="W700" s="823" t="s">
        <v>379</v>
      </c>
    </row>
    <row r="701" spans="2:23" ht="14.25" x14ac:dyDescent="0.2">
      <c r="B701" s="774">
        <v>48</v>
      </c>
      <c r="C701" s="777"/>
      <c r="D701" s="744" t="s">
        <v>366</v>
      </c>
      <c r="E701" s="744" t="s">
        <v>366</v>
      </c>
      <c r="F701" s="830" t="s">
        <v>763</v>
      </c>
      <c r="G701" s="830" t="s">
        <v>771</v>
      </c>
      <c r="H701" s="845">
        <v>2579993.11</v>
      </c>
      <c r="I701" s="830" t="s">
        <v>816</v>
      </c>
      <c r="J701" s="774"/>
      <c r="K701" s="774"/>
      <c r="L701" s="622"/>
      <c r="M701" s="622"/>
      <c r="N701" s="622"/>
      <c r="O701" s="622"/>
      <c r="P701" s="622"/>
      <c r="Q701" s="622"/>
      <c r="R701" s="622"/>
      <c r="S701" s="746" t="s">
        <v>443</v>
      </c>
      <c r="T701" s="622"/>
      <c r="U701" s="622"/>
      <c r="V701" s="822"/>
      <c r="W701" s="823" t="s">
        <v>379</v>
      </c>
    </row>
    <row r="702" spans="2:23" ht="14.25" x14ac:dyDescent="0.2">
      <c r="B702" s="774">
        <v>49</v>
      </c>
      <c r="C702" s="777"/>
      <c r="D702" s="744" t="s">
        <v>366</v>
      </c>
      <c r="E702" s="744" t="s">
        <v>366</v>
      </c>
      <c r="F702" s="830" t="s">
        <v>763</v>
      </c>
      <c r="G702" s="830" t="s">
        <v>771</v>
      </c>
      <c r="H702" s="845">
        <v>2276591.69</v>
      </c>
      <c r="I702" s="830" t="s">
        <v>817</v>
      </c>
      <c r="J702" s="774"/>
      <c r="K702" s="774"/>
      <c r="L702" s="622"/>
      <c r="M702" s="622"/>
      <c r="N702" s="622"/>
      <c r="O702" s="622"/>
      <c r="P702" s="622"/>
      <c r="Q702" s="622"/>
      <c r="R702" s="622"/>
      <c r="S702" s="746" t="s">
        <v>443</v>
      </c>
      <c r="T702" s="622"/>
      <c r="U702" s="622"/>
      <c r="V702" s="822"/>
      <c r="W702" s="823" t="s">
        <v>379</v>
      </c>
    </row>
    <row r="703" spans="2:23" ht="14.25" x14ac:dyDescent="0.2">
      <c r="B703" s="774">
        <v>50</v>
      </c>
      <c r="C703" s="777"/>
      <c r="D703" s="744" t="s">
        <v>366</v>
      </c>
      <c r="E703" s="744" t="s">
        <v>366</v>
      </c>
      <c r="F703" s="830" t="s">
        <v>763</v>
      </c>
      <c r="G703" s="830" t="s">
        <v>771</v>
      </c>
      <c r="H703" s="845">
        <v>16205856</v>
      </c>
      <c r="I703" s="830" t="s">
        <v>818</v>
      </c>
      <c r="J703" s="774"/>
      <c r="K703" s="774"/>
      <c r="L703" s="622"/>
      <c r="M703" s="622"/>
      <c r="N703" s="622"/>
      <c r="O703" s="622"/>
      <c r="P703" s="622"/>
      <c r="Q703" s="622"/>
      <c r="R703" s="622"/>
      <c r="S703" s="746" t="s">
        <v>443</v>
      </c>
      <c r="T703" s="622"/>
      <c r="U703" s="622"/>
      <c r="V703" s="822"/>
      <c r="W703" s="823" t="s">
        <v>379</v>
      </c>
    </row>
    <row r="704" spans="2:23" ht="14.25" x14ac:dyDescent="0.2">
      <c r="B704" s="774">
        <v>51</v>
      </c>
      <c r="C704" s="777"/>
      <c r="D704" s="744" t="s">
        <v>366</v>
      </c>
      <c r="E704" s="744" t="s">
        <v>366</v>
      </c>
      <c r="F704" s="830" t="s">
        <v>763</v>
      </c>
      <c r="G704" s="830" t="s">
        <v>771</v>
      </c>
      <c r="H704" s="845">
        <v>6685584.8600000003</v>
      </c>
      <c r="I704" s="830" t="s">
        <v>819</v>
      </c>
      <c r="J704" s="774"/>
      <c r="K704" s="774"/>
      <c r="L704" s="622"/>
      <c r="M704" s="622"/>
      <c r="N704" s="622"/>
      <c r="O704" s="622"/>
      <c r="P704" s="622"/>
      <c r="Q704" s="622"/>
      <c r="R704" s="622"/>
      <c r="S704" s="746" t="s">
        <v>443</v>
      </c>
      <c r="T704" s="622"/>
      <c r="U704" s="622"/>
      <c r="V704" s="822"/>
      <c r="W704" s="823" t="s">
        <v>379</v>
      </c>
    </row>
    <row r="705" spans="2:23" ht="14.25" x14ac:dyDescent="0.2">
      <c r="B705" s="774">
        <v>52</v>
      </c>
      <c r="C705" s="777"/>
      <c r="D705" s="744" t="s">
        <v>366</v>
      </c>
      <c r="E705" s="744" t="s">
        <v>366</v>
      </c>
      <c r="F705" s="830" t="s">
        <v>763</v>
      </c>
      <c r="G705" s="830" t="s">
        <v>771</v>
      </c>
      <c r="H705" s="845">
        <v>1061377</v>
      </c>
      <c r="I705" s="830" t="s">
        <v>820</v>
      </c>
      <c r="J705" s="774"/>
      <c r="K705" s="774"/>
      <c r="L705" s="622"/>
      <c r="M705" s="622"/>
      <c r="N705" s="622"/>
      <c r="O705" s="622"/>
      <c r="P705" s="622"/>
      <c r="Q705" s="622"/>
      <c r="R705" s="622"/>
      <c r="S705" s="746" t="s">
        <v>443</v>
      </c>
      <c r="T705" s="622"/>
      <c r="U705" s="622"/>
      <c r="V705" s="822"/>
      <c r="W705" s="823" t="s">
        <v>379</v>
      </c>
    </row>
    <row r="706" spans="2:23" ht="14.25" x14ac:dyDescent="0.2">
      <c r="B706" s="774">
        <v>53</v>
      </c>
      <c r="C706" s="777"/>
      <c r="D706" s="744" t="s">
        <v>366</v>
      </c>
      <c r="E706" s="744" t="s">
        <v>366</v>
      </c>
      <c r="F706" s="830" t="s">
        <v>763</v>
      </c>
      <c r="G706" s="830" t="s">
        <v>772</v>
      </c>
      <c r="H706" s="845">
        <v>671150</v>
      </c>
      <c r="I706" s="830" t="s">
        <v>821</v>
      </c>
      <c r="J706" s="774"/>
      <c r="K706" s="774"/>
      <c r="L706" s="622"/>
      <c r="M706" s="622"/>
      <c r="N706" s="622"/>
      <c r="O706" s="622"/>
      <c r="P706" s="622"/>
      <c r="Q706" s="622"/>
      <c r="R706" s="622"/>
      <c r="S706" s="746" t="s">
        <v>443</v>
      </c>
      <c r="T706" s="622"/>
      <c r="U706" s="622"/>
      <c r="V706" s="822"/>
      <c r="W706" s="823" t="s">
        <v>379</v>
      </c>
    </row>
    <row r="707" spans="2:23" ht="14.25" x14ac:dyDescent="0.2">
      <c r="B707" s="774">
        <v>54</v>
      </c>
      <c r="C707" s="777"/>
      <c r="D707" s="744" t="s">
        <v>366</v>
      </c>
      <c r="E707" s="744" t="s">
        <v>366</v>
      </c>
      <c r="F707" s="830" t="s">
        <v>763</v>
      </c>
      <c r="G707" s="830" t="s">
        <v>773</v>
      </c>
      <c r="H707" s="845">
        <v>14219</v>
      </c>
      <c r="I707" s="830" t="s">
        <v>822</v>
      </c>
      <c r="J707" s="774"/>
      <c r="K707" s="774"/>
      <c r="L707" s="622"/>
      <c r="M707" s="622"/>
      <c r="N707" s="622"/>
      <c r="O707" s="622"/>
      <c r="P707" s="622"/>
      <c r="Q707" s="622"/>
      <c r="R707" s="622"/>
      <c r="S707" s="746" t="s">
        <v>443</v>
      </c>
      <c r="T707" s="622"/>
      <c r="U707" s="622"/>
      <c r="V707" s="822"/>
      <c r="W707" s="823" t="s">
        <v>379</v>
      </c>
    </row>
    <row r="708" spans="2:23" ht="14.25" x14ac:dyDescent="0.2">
      <c r="B708" s="774">
        <v>55</v>
      </c>
      <c r="C708" s="777"/>
      <c r="D708" s="744" t="s">
        <v>366</v>
      </c>
      <c r="E708" s="744" t="s">
        <v>366</v>
      </c>
      <c r="F708" s="830" t="s">
        <v>763</v>
      </c>
      <c r="G708" s="830" t="s">
        <v>773</v>
      </c>
      <c r="H708" s="845">
        <v>28089.27</v>
      </c>
      <c r="I708" s="830" t="s">
        <v>823</v>
      </c>
      <c r="J708" s="774"/>
      <c r="K708" s="774"/>
      <c r="L708" s="622"/>
      <c r="M708" s="622"/>
      <c r="N708" s="622"/>
      <c r="O708" s="622"/>
      <c r="P708" s="622"/>
      <c r="Q708" s="622"/>
      <c r="R708" s="622"/>
      <c r="S708" s="746" t="s">
        <v>443</v>
      </c>
      <c r="T708" s="622"/>
      <c r="U708" s="622"/>
      <c r="V708" s="822"/>
      <c r="W708" s="823" t="s">
        <v>379</v>
      </c>
    </row>
    <row r="709" spans="2:23" ht="14.25" x14ac:dyDescent="0.2">
      <c r="B709" s="774">
        <v>56</v>
      </c>
      <c r="C709" s="777"/>
      <c r="D709" s="744" t="s">
        <v>366</v>
      </c>
      <c r="E709" s="744" t="s">
        <v>366</v>
      </c>
      <c r="F709" s="830" t="s">
        <v>763</v>
      </c>
      <c r="G709" s="830" t="s">
        <v>773</v>
      </c>
      <c r="H709" s="845">
        <v>50760</v>
      </c>
      <c r="I709" s="830" t="s">
        <v>824</v>
      </c>
      <c r="J709" s="774"/>
      <c r="K709" s="774"/>
      <c r="L709" s="622"/>
      <c r="M709" s="622"/>
      <c r="N709" s="622"/>
      <c r="O709" s="622"/>
      <c r="P709" s="622"/>
      <c r="Q709" s="622"/>
      <c r="R709" s="622"/>
      <c r="S709" s="746" t="s">
        <v>443</v>
      </c>
      <c r="T709" s="622"/>
      <c r="U709" s="622"/>
      <c r="V709" s="822"/>
      <c r="W709" s="823" t="s">
        <v>379</v>
      </c>
    </row>
    <row r="710" spans="2:23" ht="14.25" x14ac:dyDescent="0.2">
      <c r="B710" s="774">
        <v>57</v>
      </c>
      <c r="C710" s="777"/>
      <c r="D710" s="744" t="s">
        <v>366</v>
      </c>
      <c r="E710" s="744" t="s">
        <v>366</v>
      </c>
      <c r="F710" s="830" t="s">
        <v>763</v>
      </c>
      <c r="G710" s="830" t="s">
        <v>773</v>
      </c>
      <c r="H710" s="845">
        <v>10899.9</v>
      </c>
      <c r="I710" s="830" t="s">
        <v>825</v>
      </c>
      <c r="J710" s="774"/>
      <c r="K710" s="774"/>
      <c r="L710" s="622"/>
      <c r="M710" s="622"/>
      <c r="N710" s="622"/>
      <c r="O710" s="622"/>
      <c r="P710" s="622"/>
      <c r="Q710" s="622"/>
      <c r="R710" s="622"/>
      <c r="S710" s="746" t="s">
        <v>443</v>
      </c>
      <c r="T710" s="622"/>
      <c r="U710" s="622"/>
      <c r="V710" s="822"/>
      <c r="W710" s="823" t="s">
        <v>379</v>
      </c>
    </row>
    <row r="711" spans="2:23" ht="14.25" x14ac:dyDescent="0.2">
      <c r="B711" s="774">
        <v>58</v>
      </c>
      <c r="C711" s="777"/>
      <c r="D711" s="744" t="s">
        <v>366</v>
      </c>
      <c r="E711" s="744" t="s">
        <v>366</v>
      </c>
      <c r="F711" s="830" t="s">
        <v>763</v>
      </c>
      <c r="G711" s="830" t="s">
        <v>773</v>
      </c>
      <c r="H711" s="845">
        <v>7600</v>
      </c>
      <c r="I711" s="830" t="s">
        <v>826</v>
      </c>
      <c r="J711" s="774"/>
      <c r="K711" s="774"/>
      <c r="L711" s="622"/>
      <c r="M711" s="622"/>
      <c r="N711" s="622"/>
      <c r="O711" s="622"/>
      <c r="P711" s="622"/>
      <c r="Q711" s="622"/>
      <c r="R711" s="622"/>
      <c r="S711" s="746" t="s">
        <v>443</v>
      </c>
      <c r="T711" s="622"/>
      <c r="U711" s="622"/>
      <c r="V711" s="822"/>
      <c r="W711" s="823" t="s">
        <v>379</v>
      </c>
    </row>
    <row r="712" spans="2:23" ht="14.25" x14ac:dyDescent="0.2">
      <c r="B712" s="774">
        <v>59</v>
      </c>
      <c r="C712" s="777"/>
      <c r="D712" s="744" t="s">
        <v>366</v>
      </c>
      <c r="E712" s="744" t="s">
        <v>366</v>
      </c>
      <c r="F712" s="830" t="s">
        <v>763</v>
      </c>
      <c r="G712" s="830" t="s">
        <v>773</v>
      </c>
      <c r="H712" s="845">
        <v>7600</v>
      </c>
      <c r="I712" s="830" t="s">
        <v>826</v>
      </c>
      <c r="J712" s="774"/>
      <c r="K712" s="774"/>
      <c r="L712" s="622"/>
      <c r="M712" s="622"/>
      <c r="N712" s="622"/>
      <c r="O712" s="622"/>
      <c r="P712" s="622"/>
      <c r="Q712" s="622"/>
      <c r="R712" s="622"/>
      <c r="S712" s="746" t="s">
        <v>443</v>
      </c>
      <c r="T712" s="622"/>
      <c r="U712" s="622"/>
      <c r="V712" s="822"/>
      <c r="W712" s="823" t="s">
        <v>379</v>
      </c>
    </row>
    <row r="713" spans="2:23" ht="14.25" x14ac:dyDescent="0.2">
      <c r="B713" s="774">
        <v>60</v>
      </c>
      <c r="C713" s="777"/>
      <c r="D713" s="744" t="s">
        <v>366</v>
      </c>
      <c r="E713" s="744" t="s">
        <v>366</v>
      </c>
      <c r="F713" s="830" t="s">
        <v>763</v>
      </c>
      <c r="G713" s="830" t="s">
        <v>773</v>
      </c>
      <c r="H713" s="845">
        <v>175440</v>
      </c>
      <c r="I713" s="830" t="s">
        <v>827</v>
      </c>
      <c r="J713" s="774"/>
      <c r="K713" s="774"/>
      <c r="L713" s="622"/>
      <c r="M713" s="622"/>
      <c r="N713" s="622"/>
      <c r="O713" s="622"/>
      <c r="P713" s="622"/>
      <c r="Q713" s="622"/>
      <c r="R713" s="622"/>
      <c r="S713" s="746" t="s">
        <v>443</v>
      </c>
      <c r="T713" s="622"/>
      <c r="U713" s="622"/>
      <c r="V713" s="822"/>
      <c r="W713" s="823" t="s">
        <v>379</v>
      </c>
    </row>
    <row r="714" spans="2:23" ht="14.25" x14ac:dyDescent="0.2">
      <c r="B714" s="774">
        <v>61</v>
      </c>
      <c r="C714" s="777"/>
      <c r="D714" s="744" t="s">
        <v>366</v>
      </c>
      <c r="E714" s="744" t="s">
        <v>366</v>
      </c>
      <c r="F714" s="830" t="s">
        <v>763</v>
      </c>
      <c r="G714" s="830" t="s">
        <v>773</v>
      </c>
      <c r="H714" s="845">
        <v>28026</v>
      </c>
      <c r="I714" s="830" t="s">
        <v>828</v>
      </c>
      <c r="J714" s="774"/>
      <c r="K714" s="774"/>
      <c r="L714" s="622"/>
      <c r="M714" s="622"/>
      <c r="N714" s="622"/>
      <c r="O714" s="622"/>
      <c r="P714" s="622"/>
      <c r="Q714" s="622"/>
      <c r="R714" s="622"/>
      <c r="S714" s="746" t="s">
        <v>443</v>
      </c>
      <c r="T714" s="622"/>
      <c r="U714" s="622"/>
      <c r="V714" s="822"/>
      <c r="W714" s="823" t="s">
        <v>379</v>
      </c>
    </row>
    <row r="715" spans="2:23" ht="14.25" x14ac:dyDescent="0.2">
      <c r="B715" s="774">
        <v>62</v>
      </c>
      <c r="C715" s="777"/>
      <c r="D715" s="744" t="s">
        <v>366</v>
      </c>
      <c r="E715" s="744" t="s">
        <v>366</v>
      </c>
      <c r="F715" s="830" t="s">
        <v>763</v>
      </c>
      <c r="G715" s="830" t="s">
        <v>773</v>
      </c>
      <c r="H715" s="845">
        <v>14599</v>
      </c>
      <c r="I715" s="830" t="s">
        <v>829</v>
      </c>
      <c r="J715" s="774"/>
      <c r="K715" s="774"/>
      <c r="L715" s="622"/>
      <c r="M715" s="622"/>
      <c r="N715" s="622"/>
      <c r="O715" s="622"/>
      <c r="P715" s="622"/>
      <c r="Q715" s="622"/>
      <c r="R715" s="622"/>
      <c r="S715" s="746" t="s">
        <v>443</v>
      </c>
      <c r="T715" s="622"/>
      <c r="U715" s="622"/>
      <c r="V715" s="822"/>
      <c r="W715" s="823" t="s">
        <v>379</v>
      </c>
    </row>
    <row r="716" spans="2:23" ht="14.25" x14ac:dyDescent="0.2">
      <c r="B716" s="774">
        <v>63</v>
      </c>
      <c r="C716" s="777"/>
      <c r="D716" s="744" t="s">
        <v>366</v>
      </c>
      <c r="E716" s="744" t="s">
        <v>366</v>
      </c>
      <c r="F716" s="830" t="s">
        <v>763</v>
      </c>
      <c r="G716" s="830" t="s">
        <v>773</v>
      </c>
      <c r="H716" s="845">
        <v>7500</v>
      </c>
      <c r="I716" s="830" t="s">
        <v>830</v>
      </c>
      <c r="J716" s="774"/>
      <c r="K716" s="774"/>
      <c r="L716" s="622"/>
      <c r="M716" s="622"/>
      <c r="N716" s="622"/>
      <c r="O716" s="622"/>
      <c r="P716" s="622"/>
      <c r="Q716" s="622"/>
      <c r="R716" s="622"/>
      <c r="S716" s="746" t="s">
        <v>443</v>
      </c>
      <c r="T716" s="622"/>
      <c r="U716" s="622"/>
      <c r="V716" s="822"/>
      <c r="W716" s="823" t="s">
        <v>379</v>
      </c>
    </row>
    <row r="717" spans="2:23" ht="14.25" x14ac:dyDescent="0.2">
      <c r="B717" s="774">
        <v>64</v>
      </c>
      <c r="C717" s="777"/>
      <c r="D717" s="744" t="s">
        <v>366</v>
      </c>
      <c r="E717" s="744" t="s">
        <v>366</v>
      </c>
      <c r="F717" s="830" t="s">
        <v>763</v>
      </c>
      <c r="G717" s="830" t="s">
        <v>773</v>
      </c>
      <c r="H717" s="845">
        <v>7200</v>
      </c>
      <c r="I717" s="830" t="s">
        <v>831</v>
      </c>
      <c r="J717" s="774"/>
      <c r="K717" s="774"/>
      <c r="L717" s="622"/>
      <c r="M717" s="622"/>
      <c r="N717" s="622"/>
      <c r="O717" s="622"/>
      <c r="P717" s="622"/>
      <c r="Q717" s="622"/>
      <c r="R717" s="622"/>
      <c r="S717" s="746" t="s">
        <v>443</v>
      </c>
      <c r="T717" s="622"/>
      <c r="U717" s="622"/>
      <c r="V717" s="822"/>
      <c r="W717" s="823" t="s">
        <v>379</v>
      </c>
    </row>
    <row r="718" spans="2:23" ht="15" x14ac:dyDescent="0.25">
      <c r="B718" s="774">
        <v>65</v>
      </c>
      <c r="C718" s="774"/>
      <c r="D718" s="744" t="s">
        <v>366</v>
      </c>
      <c r="E718" s="744" t="s">
        <v>366</v>
      </c>
      <c r="F718" s="830" t="s">
        <v>763</v>
      </c>
      <c r="G718" s="830" t="s">
        <v>773</v>
      </c>
      <c r="H718" s="845">
        <v>550482.76</v>
      </c>
      <c r="I718" s="830" t="s">
        <v>832</v>
      </c>
      <c r="J718" s="774"/>
      <c r="K718" s="774"/>
      <c r="L718" s="622"/>
      <c r="M718" s="622"/>
      <c r="N718" s="622"/>
      <c r="O718" s="622"/>
      <c r="P718" s="622"/>
      <c r="Q718" s="622"/>
      <c r="R718" s="622"/>
      <c r="S718" s="746" t="s">
        <v>443</v>
      </c>
      <c r="T718" s="675"/>
      <c r="U718" s="834"/>
      <c r="V718" s="675"/>
      <c r="W718" s="823" t="s">
        <v>379</v>
      </c>
    </row>
    <row r="719" spans="2:23" ht="15" x14ac:dyDescent="0.25">
      <c r="B719" s="774">
        <v>66</v>
      </c>
      <c r="C719" s="774"/>
      <c r="D719" s="744" t="s">
        <v>366</v>
      </c>
      <c r="E719" s="744" t="s">
        <v>366</v>
      </c>
      <c r="F719" s="830" t="s">
        <v>763</v>
      </c>
      <c r="G719" s="830" t="s">
        <v>773</v>
      </c>
      <c r="H719" s="845">
        <v>138865.28</v>
      </c>
      <c r="I719" s="830" t="s">
        <v>833</v>
      </c>
      <c r="J719" s="774"/>
      <c r="K719" s="774"/>
      <c r="L719" s="622"/>
      <c r="M719" s="622"/>
      <c r="N719" s="622"/>
      <c r="O719" s="622"/>
      <c r="P719" s="622"/>
      <c r="Q719" s="622"/>
      <c r="R719" s="622"/>
      <c r="S719" s="746" t="s">
        <v>443</v>
      </c>
      <c r="T719" s="675"/>
      <c r="U719" s="834"/>
      <c r="V719" s="675"/>
      <c r="W719" s="823" t="s">
        <v>379</v>
      </c>
    </row>
    <row r="720" spans="2:23" ht="15" x14ac:dyDescent="0.25">
      <c r="B720" s="774">
        <v>67</v>
      </c>
      <c r="C720" s="774"/>
      <c r="D720" s="744" t="s">
        <v>366</v>
      </c>
      <c r="E720" s="744" t="s">
        <v>366</v>
      </c>
      <c r="F720" s="830" t="s">
        <v>763</v>
      </c>
      <c r="G720" s="830" t="s">
        <v>773</v>
      </c>
      <c r="H720" s="845">
        <v>169200</v>
      </c>
      <c r="I720" s="830" t="s">
        <v>834</v>
      </c>
      <c r="J720" s="774"/>
      <c r="K720" s="774"/>
      <c r="L720" s="622"/>
      <c r="M720" s="622"/>
      <c r="N720" s="622"/>
      <c r="O720" s="622"/>
      <c r="P720" s="622"/>
      <c r="Q720" s="622"/>
      <c r="R720" s="622"/>
      <c r="S720" s="746" t="s">
        <v>443</v>
      </c>
      <c r="T720" s="675"/>
      <c r="U720" s="834"/>
      <c r="V720" s="675"/>
      <c r="W720" s="823" t="s">
        <v>379</v>
      </c>
    </row>
    <row r="721" spans="2:23" ht="15" x14ac:dyDescent="0.25">
      <c r="B721" s="774">
        <v>68</v>
      </c>
      <c r="C721" s="774"/>
      <c r="D721" s="744" t="s">
        <v>366</v>
      </c>
      <c r="E721" s="744" t="s">
        <v>366</v>
      </c>
      <c r="F721" s="830" t="s">
        <v>763</v>
      </c>
      <c r="G721" s="830" t="s">
        <v>773</v>
      </c>
      <c r="H721" s="845">
        <v>2095</v>
      </c>
      <c r="I721" s="830" t="s">
        <v>835</v>
      </c>
      <c r="J721" s="774"/>
      <c r="K721" s="774"/>
      <c r="L721" s="622"/>
      <c r="M721" s="622"/>
      <c r="N721" s="622"/>
      <c r="O721" s="622"/>
      <c r="P721" s="622"/>
      <c r="Q721" s="622"/>
      <c r="R721" s="622"/>
      <c r="S721" s="746" t="s">
        <v>443</v>
      </c>
      <c r="T721" s="675"/>
      <c r="U721" s="834"/>
      <c r="V721" s="675"/>
      <c r="W721" s="823" t="s">
        <v>379</v>
      </c>
    </row>
    <row r="722" spans="2:23" ht="15" x14ac:dyDescent="0.25">
      <c r="B722" s="774">
        <v>69</v>
      </c>
      <c r="C722" s="774"/>
      <c r="D722" s="744" t="s">
        <v>366</v>
      </c>
      <c r="E722" s="744" t="s">
        <v>366</v>
      </c>
      <c r="F722" s="830" t="s">
        <v>763</v>
      </c>
      <c r="G722" s="830" t="s">
        <v>773</v>
      </c>
      <c r="H722" s="845">
        <v>26632.5</v>
      </c>
      <c r="I722" s="830" t="s">
        <v>836</v>
      </c>
      <c r="J722" s="774"/>
      <c r="K722" s="774"/>
      <c r="L722" s="622"/>
      <c r="M722" s="622"/>
      <c r="N722" s="622"/>
      <c r="O722" s="622"/>
      <c r="P722" s="622"/>
      <c r="Q722" s="622"/>
      <c r="R722" s="622"/>
      <c r="S722" s="746" t="s">
        <v>443</v>
      </c>
      <c r="T722" s="675"/>
      <c r="U722" s="834"/>
      <c r="V722" s="675"/>
      <c r="W722" s="823" t="s">
        <v>379</v>
      </c>
    </row>
    <row r="723" spans="2:23" ht="15" x14ac:dyDescent="0.25">
      <c r="B723" s="774">
        <v>70</v>
      </c>
      <c r="C723" s="774"/>
      <c r="D723" s="744" t="s">
        <v>366</v>
      </c>
      <c r="E723" s="744" t="s">
        <v>366</v>
      </c>
      <c r="F723" s="830" t="s">
        <v>763</v>
      </c>
      <c r="G723" s="830" t="s">
        <v>773</v>
      </c>
      <c r="H723" s="845">
        <v>137489.79999999999</v>
      </c>
      <c r="I723" s="830" t="s">
        <v>837</v>
      </c>
      <c r="J723" s="774"/>
      <c r="K723" s="774"/>
      <c r="L723" s="622"/>
      <c r="M723" s="622"/>
      <c r="N723" s="622"/>
      <c r="O723" s="622"/>
      <c r="P723" s="622"/>
      <c r="Q723" s="622"/>
      <c r="R723" s="622"/>
      <c r="S723" s="746" t="s">
        <v>443</v>
      </c>
      <c r="T723" s="675"/>
      <c r="U723" s="834"/>
      <c r="V723" s="675"/>
      <c r="W723" s="823" t="s">
        <v>379</v>
      </c>
    </row>
    <row r="724" spans="2:23" ht="15" x14ac:dyDescent="0.25">
      <c r="B724" s="774">
        <v>71</v>
      </c>
      <c r="C724" s="774"/>
      <c r="D724" s="744" t="s">
        <v>366</v>
      </c>
      <c r="E724" s="744" t="s">
        <v>366</v>
      </c>
      <c r="F724" s="830" t="s">
        <v>763</v>
      </c>
      <c r="G724" s="830" t="s">
        <v>773</v>
      </c>
      <c r="H724" s="845">
        <v>1325.93</v>
      </c>
      <c r="I724" s="830" t="s">
        <v>838</v>
      </c>
      <c r="J724" s="774"/>
      <c r="K724" s="774"/>
      <c r="L724" s="622"/>
      <c r="M724" s="622"/>
      <c r="N724" s="622"/>
      <c r="O724" s="622"/>
      <c r="P724" s="622"/>
      <c r="Q724" s="622"/>
      <c r="R724" s="622"/>
      <c r="S724" s="746" t="s">
        <v>443</v>
      </c>
      <c r="T724" s="675"/>
      <c r="U724" s="834"/>
      <c r="V724" s="675"/>
      <c r="W724" s="823" t="s">
        <v>379</v>
      </c>
    </row>
    <row r="725" spans="2:23" ht="15" x14ac:dyDescent="0.25">
      <c r="B725" s="774">
        <v>72</v>
      </c>
      <c r="C725" s="774"/>
      <c r="D725" s="744" t="s">
        <v>366</v>
      </c>
      <c r="E725" s="744" t="s">
        <v>366</v>
      </c>
      <c r="F725" s="830" t="s">
        <v>763</v>
      </c>
      <c r="G725" s="830" t="s">
        <v>773</v>
      </c>
      <c r="H725" s="845">
        <v>15275</v>
      </c>
      <c r="I725" s="830" t="s">
        <v>839</v>
      </c>
      <c r="J725" s="774"/>
      <c r="K725" s="774"/>
      <c r="L725" s="622"/>
      <c r="M725" s="622"/>
      <c r="N725" s="622"/>
      <c r="O725" s="622"/>
      <c r="P725" s="622"/>
      <c r="Q725" s="622"/>
      <c r="R725" s="622"/>
      <c r="S725" s="746" t="s">
        <v>443</v>
      </c>
      <c r="T725" s="675"/>
      <c r="U725" s="834"/>
      <c r="V725" s="675"/>
      <c r="W725" s="823" t="s">
        <v>379</v>
      </c>
    </row>
    <row r="726" spans="2:23" ht="15" x14ac:dyDescent="0.25">
      <c r="B726" s="905">
        <v>73</v>
      </c>
      <c r="C726" s="905"/>
      <c r="D726" s="892" t="s">
        <v>366</v>
      </c>
      <c r="E726" s="892" t="s">
        <v>366</v>
      </c>
      <c r="F726" s="906" t="s">
        <v>763</v>
      </c>
      <c r="G726" s="906" t="s">
        <v>773</v>
      </c>
      <c r="H726" s="907">
        <v>51697.62</v>
      </c>
      <c r="I726" s="906" t="s">
        <v>840</v>
      </c>
      <c r="J726" s="905"/>
      <c r="K726" s="905"/>
      <c r="L726" s="908"/>
      <c r="M726" s="908"/>
      <c r="N726" s="908"/>
      <c r="O726" s="908"/>
      <c r="P726" s="908"/>
      <c r="Q726" s="908"/>
      <c r="R726" s="908"/>
      <c r="S726" s="899" t="s">
        <v>443</v>
      </c>
      <c r="T726" s="772"/>
      <c r="U726" s="909"/>
      <c r="V726" s="675"/>
      <c r="W726" s="823" t="s">
        <v>379</v>
      </c>
    </row>
    <row r="727" spans="2:23" ht="15" x14ac:dyDescent="0.25">
      <c r="B727" s="774">
        <v>74</v>
      </c>
      <c r="C727" s="774"/>
      <c r="D727" s="744" t="s">
        <v>366</v>
      </c>
      <c r="E727" s="744" t="s">
        <v>366</v>
      </c>
      <c r="F727" s="830" t="s">
        <v>763</v>
      </c>
      <c r="G727" s="830" t="s">
        <v>774</v>
      </c>
      <c r="H727" s="842">
        <v>54742</v>
      </c>
      <c r="I727" s="830" t="s">
        <v>841</v>
      </c>
      <c r="J727" s="774"/>
      <c r="K727" s="774"/>
      <c r="L727" s="622"/>
      <c r="M727" s="622"/>
      <c r="N727" s="622"/>
      <c r="O727" s="622"/>
      <c r="P727" s="622"/>
      <c r="Q727" s="622"/>
      <c r="R727" s="622"/>
      <c r="S727" s="746" t="s">
        <v>443</v>
      </c>
      <c r="T727" s="675"/>
      <c r="U727" s="834"/>
      <c r="V727" s="675"/>
      <c r="W727" s="823" t="s">
        <v>379</v>
      </c>
    </row>
    <row r="728" spans="2:23" ht="15" x14ac:dyDescent="0.25">
      <c r="B728" s="774">
        <v>75</v>
      </c>
      <c r="C728" s="774"/>
      <c r="D728" s="744" t="s">
        <v>366</v>
      </c>
      <c r="E728" s="744" t="s">
        <v>366</v>
      </c>
      <c r="F728" s="830" t="s">
        <v>763</v>
      </c>
      <c r="G728" s="830" t="s">
        <v>774</v>
      </c>
      <c r="H728" s="842">
        <v>35727.599999999999</v>
      </c>
      <c r="I728" s="830" t="s">
        <v>842</v>
      </c>
      <c r="J728" s="774"/>
      <c r="K728" s="774"/>
      <c r="L728" s="622"/>
      <c r="M728" s="622"/>
      <c r="N728" s="622"/>
      <c r="O728" s="622"/>
      <c r="P728" s="622"/>
      <c r="Q728" s="622"/>
      <c r="R728" s="622"/>
      <c r="S728" s="746" t="s">
        <v>443</v>
      </c>
      <c r="T728" s="675"/>
      <c r="U728" s="834"/>
      <c r="V728" s="675"/>
      <c r="W728" s="823" t="s">
        <v>379</v>
      </c>
    </row>
    <row r="729" spans="2:23" ht="15.75" thickBot="1" x14ac:dyDescent="0.3">
      <c r="B729" s="816"/>
      <c r="C729" s="816"/>
      <c r="D729" s="816"/>
      <c r="E729" s="816"/>
      <c r="F729" s="847"/>
      <c r="G729" s="848"/>
      <c r="H729" s="853">
        <f>SUM(H654:H728)</f>
        <v>108427595.30999999</v>
      </c>
      <c r="I729" s="850"/>
      <c r="J729" s="816"/>
      <c r="K729" s="816"/>
      <c r="L729" s="817"/>
      <c r="M729" s="817"/>
      <c r="N729" s="817"/>
      <c r="O729" s="817"/>
      <c r="P729" s="817"/>
      <c r="Q729" s="817"/>
      <c r="R729" s="817"/>
      <c r="S729" s="838"/>
      <c r="T729" s="337"/>
      <c r="U729" s="851"/>
      <c r="V729" s="337"/>
      <c r="W729" s="337"/>
    </row>
    <row r="730" spans="2:23" ht="15.75" thickTop="1" x14ac:dyDescent="0.25">
      <c r="B730" s="816"/>
      <c r="C730" s="816"/>
      <c r="D730" s="816"/>
      <c r="E730" s="816"/>
      <c r="F730" s="847"/>
      <c r="G730" s="848"/>
      <c r="H730" s="849"/>
      <c r="I730" s="850"/>
      <c r="J730" s="816"/>
      <c r="K730" s="816"/>
      <c r="L730" s="817"/>
      <c r="M730" s="817"/>
      <c r="N730" s="817"/>
      <c r="O730" s="817"/>
      <c r="P730" s="817"/>
      <c r="Q730" s="817"/>
      <c r="R730" s="817"/>
      <c r="S730" s="838"/>
      <c r="T730" s="337"/>
      <c r="U730" s="851"/>
      <c r="V730" s="337"/>
      <c r="W730" s="337"/>
    </row>
    <row r="731" spans="2:23" ht="15" x14ac:dyDescent="0.25">
      <c r="B731" s="816"/>
      <c r="C731" s="816"/>
      <c r="D731" s="816"/>
      <c r="E731" s="816"/>
      <c r="F731" s="847"/>
      <c r="G731" s="848"/>
      <c r="H731" s="849"/>
      <c r="I731" s="850"/>
      <c r="J731" s="816"/>
      <c r="K731" s="816"/>
      <c r="L731" s="817"/>
      <c r="M731" s="817"/>
      <c r="N731" s="817"/>
      <c r="O731" s="817"/>
      <c r="P731" s="817"/>
      <c r="Q731" s="817"/>
      <c r="R731" s="817"/>
      <c r="S731" s="838"/>
      <c r="T731" s="337"/>
      <c r="U731" s="851"/>
      <c r="V731" s="337"/>
      <c r="W731" s="337"/>
    </row>
    <row r="732" spans="2:23" ht="20.25" x14ac:dyDescent="0.25">
      <c r="B732" s="1212" t="s">
        <v>977</v>
      </c>
      <c r="C732" s="1212"/>
      <c r="D732" s="1212"/>
      <c r="E732" s="1212"/>
      <c r="F732" s="1212"/>
      <c r="G732" s="1212"/>
      <c r="H732" s="1212"/>
      <c r="I732" s="1212"/>
      <c r="J732" s="1212"/>
      <c r="K732" s="1212"/>
      <c r="L732" s="1212"/>
      <c r="M732" s="1212"/>
      <c r="N732" s="1212"/>
      <c r="O732" s="1212"/>
      <c r="P732" s="1212"/>
      <c r="Q732" s="1212"/>
      <c r="R732" s="1212"/>
      <c r="S732" s="1212"/>
      <c r="T732" s="1212"/>
      <c r="U732" s="1212"/>
      <c r="V732" s="337"/>
      <c r="W732" s="337"/>
    </row>
    <row r="733" spans="2:23" x14ac:dyDescent="0.2">
      <c r="B733" s="1213" t="s">
        <v>295</v>
      </c>
      <c r="C733" s="775"/>
      <c r="D733" s="1214" t="s">
        <v>412</v>
      </c>
      <c r="E733" s="1213" t="s">
        <v>473</v>
      </c>
      <c r="F733" s="1213" t="s">
        <v>414</v>
      </c>
      <c r="G733" s="1213"/>
      <c r="H733" s="1213"/>
      <c r="I733" s="1213"/>
      <c r="J733" s="1213" t="s">
        <v>415</v>
      </c>
      <c r="K733" s="1213" t="s">
        <v>416</v>
      </c>
      <c r="L733" s="1213" t="s">
        <v>417</v>
      </c>
      <c r="M733" s="1213"/>
      <c r="N733" s="1213"/>
      <c r="O733" s="1213"/>
      <c r="P733" s="1213"/>
      <c r="Q733" s="1213"/>
      <c r="R733" s="1213"/>
      <c r="S733" s="1213"/>
      <c r="T733" s="1213"/>
      <c r="U733" s="1213"/>
      <c r="V733" s="816"/>
      <c r="W733" s="816"/>
    </row>
    <row r="734" spans="2:23" x14ac:dyDescent="0.2">
      <c r="B734" s="1213"/>
      <c r="C734" s="776"/>
      <c r="D734" s="1216"/>
      <c r="E734" s="1213"/>
      <c r="F734" s="1213" t="s">
        <v>418</v>
      </c>
      <c r="G734" s="1214" t="s">
        <v>469</v>
      </c>
      <c r="H734" s="1213" t="s">
        <v>420</v>
      </c>
      <c r="I734" s="1213" t="s">
        <v>467</v>
      </c>
      <c r="J734" s="1213"/>
      <c r="K734" s="1213"/>
      <c r="L734" s="622"/>
      <c r="M734" s="622"/>
      <c r="N734" s="622"/>
      <c r="O734" s="622"/>
      <c r="P734" s="622"/>
      <c r="Q734" s="622"/>
      <c r="R734" s="622"/>
      <c r="S734" s="622"/>
      <c r="T734" s="622"/>
      <c r="U734" s="622"/>
      <c r="V734" s="817"/>
      <c r="W734" s="817"/>
    </row>
    <row r="735" spans="2:23" x14ac:dyDescent="0.2">
      <c r="B735" s="1213"/>
      <c r="C735" s="777"/>
      <c r="D735" s="1215"/>
      <c r="E735" s="1213"/>
      <c r="F735" s="1213"/>
      <c r="G735" s="1215"/>
      <c r="H735" s="1213"/>
      <c r="I735" s="1213"/>
      <c r="J735" s="1213"/>
      <c r="K735" s="1213"/>
      <c r="L735" s="622" t="s">
        <v>422</v>
      </c>
      <c r="M735" s="622" t="s">
        <v>423</v>
      </c>
      <c r="N735" s="622" t="s">
        <v>424</v>
      </c>
      <c r="O735" s="622" t="s">
        <v>425</v>
      </c>
      <c r="P735" s="622" t="s">
        <v>426</v>
      </c>
      <c r="Q735" s="622" t="s">
        <v>424</v>
      </c>
      <c r="R735" s="622" t="s">
        <v>423</v>
      </c>
      <c r="S735" s="622" t="s">
        <v>442</v>
      </c>
      <c r="T735" s="622" t="s">
        <v>427</v>
      </c>
      <c r="U735" s="622" t="s">
        <v>428</v>
      </c>
      <c r="V735" s="822" t="s">
        <v>715</v>
      </c>
      <c r="W735" s="822" t="s">
        <v>946</v>
      </c>
    </row>
    <row r="736" spans="2:23" ht="14.25" x14ac:dyDescent="0.2">
      <c r="B736" s="774">
        <v>1</v>
      </c>
      <c r="C736" s="777"/>
      <c r="D736" s="744" t="s">
        <v>366</v>
      </c>
      <c r="E736" s="744" t="s">
        <v>366</v>
      </c>
      <c r="F736" s="852" t="s">
        <v>941</v>
      </c>
      <c r="G736" s="830"/>
      <c r="H736" s="842">
        <v>98000</v>
      </c>
      <c r="I736" s="830" t="s">
        <v>843</v>
      </c>
      <c r="J736" s="774"/>
      <c r="K736" s="774"/>
      <c r="L736" s="622"/>
      <c r="M736" s="622"/>
      <c r="N736" s="622"/>
      <c r="O736" s="622"/>
      <c r="P736" s="622"/>
      <c r="Q736" s="622"/>
      <c r="R736" s="622"/>
      <c r="S736" s="622"/>
      <c r="T736" s="622"/>
      <c r="U736" s="622"/>
      <c r="V736" s="822"/>
      <c r="W736" s="823" t="s">
        <v>379</v>
      </c>
    </row>
    <row r="737" spans="2:23" ht="14.25" x14ac:dyDescent="0.2">
      <c r="B737" s="774">
        <v>2</v>
      </c>
      <c r="C737" s="777"/>
      <c r="D737" s="744" t="s">
        <v>366</v>
      </c>
      <c r="E737" s="744" t="s">
        <v>366</v>
      </c>
      <c r="F737" s="852" t="s">
        <v>941</v>
      </c>
      <c r="G737" s="830"/>
      <c r="H737" s="842">
        <v>99819.18</v>
      </c>
      <c r="I737" s="830" t="s">
        <v>844</v>
      </c>
      <c r="J737" s="774"/>
      <c r="K737" s="774"/>
      <c r="L737" s="622"/>
      <c r="M737" s="622"/>
      <c r="N737" s="622"/>
      <c r="O737" s="622"/>
      <c r="P737" s="622"/>
      <c r="Q737" s="622"/>
      <c r="R737" s="622"/>
      <c r="S737" s="622"/>
      <c r="T737" s="622"/>
      <c r="U737" s="622"/>
      <c r="V737" s="822"/>
      <c r="W737" s="823" t="s">
        <v>379</v>
      </c>
    </row>
    <row r="738" spans="2:23" ht="14.25" x14ac:dyDescent="0.2">
      <c r="B738" s="774">
        <v>3</v>
      </c>
      <c r="C738" s="777"/>
      <c r="D738" s="744" t="s">
        <v>366</v>
      </c>
      <c r="E738" s="744" t="s">
        <v>366</v>
      </c>
      <c r="F738" s="852" t="s">
        <v>941</v>
      </c>
      <c r="G738" s="830"/>
      <c r="H738" s="842">
        <v>97164.55</v>
      </c>
      <c r="I738" s="830" t="s">
        <v>23</v>
      </c>
      <c r="J738" s="774"/>
      <c r="K738" s="774"/>
      <c r="L738" s="622"/>
      <c r="M738" s="622"/>
      <c r="N738" s="622"/>
      <c r="O738" s="622"/>
      <c r="P738" s="622"/>
      <c r="Q738" s="622"/>
      <c r="R738" s="622"/>
      <c r="S738" s="622"/>
      <c r="T738" s="622"/>
      <c r="U738" s="622"/>
      <c r="V738" s="822"/>
      <c r="W738" s="823" t="s">
        <v>379</v>
      </c>
    </row>
    <row r="739" spans="2:23" ht="14.25" x14ac:dyDescent="0.2">
      <c r="B739" s="774">
        <v>4</v>
      </c>
      <c r="C739" s="777"/>
      <c r="D739" s="744" t="s">
        <v>366</v>
      </c>
      <c r="E739" s="744" t="s">
        <v>366</v>
      </c>
      <c r="F739" s="852" t="s">
        <v>941</v>
      </c>
      <c r="G739" s="830"/>
      <c r="H739" s="842">
        <v>151364.69</v>
      </c>
      <c r="I739" s="830" t="s">
        <v>845</v>
      </c>
      <c r="J739" s="774"/>
      <c r="K739" s="774"/>
      <c r="L739" s="622"/>
      <c r="M739" s="622"/>
      <c r="N739" s="622"/>
      <c r="O739" s="622"/>
      <c r="P739" s="622"/>
      <c r="Q739" s="622"/>
      <c r="R739" s="622"/>
      <c r="S739" s="622"/>
      <c r="T739" s="622"/>
      <c r="U739" s="622"/>
      <c r="V739" s="822"/>
      <c r="W739" s="823" t="s">
        <v>379</v>
      </c>
    </row>
    <row r="740" spans="2:23" ht="14.25" x14ac:dyDescent="0.2">
      <c r="B740" s="774">
        <v>5</v>
      </c>
      <c r="C740" s="777"/>
      <c r="D740" s="744" t="s">
        <v>366</v>
      </c>
      <c r="E740" s="744" t="s">
        <v>366</v>
      </c>
      <c r="F740" s="852" t="s">
        <v>941</v>
      </c>
      <c r="G740" s="830"/>
      <c r="H740" s="842">
        <v>155514.57</v>
      </c>
      <c r="I740" s="830" t="s">
        <v>846</v>
      </c>
      <c r="J740" s="774"/>
      <c r="K740" s="774"/>
      <c r="L740" s="622"/>
      <c r="M740" s="622"/>
      <c r="N740" s="622"/>
      <c r="O740" s="622"/>
      <c r="P740" s="622"/>
      <c r="Q740" s="622"/>
      <c r="R740" s="622"/>
      <c r="S740" s="622"/>
      <c r="T740" s="622"/>
      <c r="U740" s="622"/>
      <c r="V740" s="822"/>
      <c r="W740" s="823" t="s">
        <v>379</v>
      </c>
    </row>
    <row r="741" spans="2:23" ht="14.25" x14ac:dyDescent="0.2">
      <c r="B741" s="774">
        <v>6</v>
      </c>
      <c r="C741" s="777"/>
      <c r="D741" s="744" t="s">
        <v>366</v>
      </c>
      <c r="E741" s="744" t="s">
        <v>366</v>
      </c>
      <c r="F741" s="852" t="s">
        <v>941</v>
      </c>
      <c r="G741" s="830"/>
      <c r="H741" s="842">
        <v>134037.29999999999</v>
      </c>
      <c r="I741" s="830" t="s">
        <v>847</v>
      </c>
      <c r="J741" s="774"/>
      <c r="K741" s="774"/>
      <c r="L741" s="622"/>
      <c r="M741" s="622"/>
      <c r="N741" s="622"/>
      <c r="O741" s="622"/>
      <c r="P741" s="622"/>
      <c r="Q741" s="622"/>
      <c r="R741" s="622"/>
      <c r="S741" s="622"/>
      <c r="T741" s="622"/>
      <c r="U741" s="622"/>
      <c r="V741" s="822"/>
      <c r="W741" s="823" t="s">
        <v>379</v>
      </c>
    </row>
    <row r="742" spans="2:23" ht="14.25" x14ac:dyDescent="0.2">
      <c r="B742" s="774">
        <v>7</v>
      </c>
      <c r="C742" s="777"/>
      <c r="D742" s="744" t="s">
        <v>366</v>
      </c>
      <c r="E742" s="744" t="s">
        <v>366</v>
      </c>
      <c r="F742" s="852" t="s">
        <v>941</v>
      </c>
      <c r="G742" s="830"/>
      <c r="H742" s="842">
        <v>148880</v>
      </c>
      <c r="I742" s="830" t="s">
        <v>848</v>
      </c>
      <c r="J742" s="774"/>
      <c r="K742" s="774"/>
      <c r="L742" s="622"/>
      <c r="M742" s="622"/>
      <c r="N742" s="622"/>
      <c r="O742" s="622"/>
      <c r="P742" s="622"/>
      <c r="Q742" s="622"/>
      <c r="R742" s="622"/>
      <c r="S742" s="622"/>
      <c r="T742" s="622"/>
      <c r="U742" s="622"/>
      <c r="V742" s="822"/>
      <c r="W742" s="823" t="s">
        <v>379</v>
      </c>
    </row>
    <row r="743" spans="2:23" ht="14.25" x14ac:dyDescent="0.2">
      <c r="B743" s="774">
        <v>8</v>
      </c>
      <c r="C743" s="777"/>
      <c r="D743" s="744" t="s">
        <v>366</v>
      </c>
      <c r="E743" s="744" t="s">
        <v>366</v>
      </c>
      <c r="F743" s="852" t="s">
        <v>941</v>
      </c>
      <c r="G743" s="830"/>
      <c r="H743" s="842">
        <v>167844.59</v>
      </c>
      <c r="I743" s="830" t="s">
        <v>849</v>
      </c>
      <c r="J743" s="774"/>
      <c r="K743" s="774"/>
      <c r="L743" s="622"/>
      <c r="M743" s="622"/>
      <c r="N743" s="622"/>
      <c r="O743" s="622"/>
      <c r="P743" s="622"/>
      <c r="Q743" s="622"/>
      <c r="R743" s="622"/>
      <c r="S743" s="622"/>
      <c r="T743" s="622"/>
      <c r="U743" s="622"/>
      <c r="V743" s="822"/>
      <c r="W743" s="823" t="s">
        <v>379</v>
      </c>
    </row>
    <row r="744" spans="2:23" ht="14.25" x14ac:dyDescent="0.2">
      <c r="B744" s="774">
        <v>9</v>
      </c>
      <c r="C744" s="777"/>
      <c r="D744" s="744" t="s">
        <v>366</v>
      </c>
      <c r="E744" s="744" t="s">
        <v>366</v>
      </c>
      <c r="F744" s="852" t="s">
        <v>941</v>
      </c>
      <c r="G744" s="830"/>
      <c r="H744" s="842">
        <v>131062.5</v>
      </c>
      <c r="I744" s="830" t="s">
        <v>850</v>
      </c>
      <c r="J744" s="774"/>
      <c r="K744" s="774"/>
      <c r="L744" s="622"/>
      <c r="M744" s="622"/>
      <c r="N744" s="622"/>
      <c r="O744" s="622"/>
      <c r="P744" s="622"/>
      <c r="Q744" s="622"/>
      <c r="R744" s="622"/>
      <c r="S744" s="622"/>
      <c r="T744" s="622"/>
      <c r="U744" s="622"/>
      <c r="V744" s="822"/>
      <c r="W744" s="823" t="s">
        <v>379</v>
      </c>
    </row>
    <row r="745" spans="2:23" ht="14.25" x14ac:dyDescent="0.2">
      <c r="B745" s="774">
        <v>10</v>
      </c>
      <c r="C745" s="777"/>
      <c r="D745" s="744" t="s">
        <v>366</v>
      </c>
      <c r="E745" s="744" t="s">
        <v>366</v>
      </c>
      <c r="F745" s="852" t="s">
        <v>941</v>
      </c>
      <c r="G745" s="830"/>
      <c r="H745" s="842">
        <v>207820.1</v>
      </c>
      <c r="I745" s="830" t="s">
        <v>851</v>
      </c>
      <c r="J745" s="774"/>
      <c r="K745" s="774"/>
      <c r="L745" s="622"/>
      <c r="M745" s="622"/>
      <c r="N745" s="622"/>
      <c r="O745" s="622"/>
      <c r="P745" s="622"/>
      <c r="Q745" s="622"/>
      <c r="R745" s="622"/>
      <c r="S745" s="622"/>
      <c r="T745" s="622"/>
      <c r="U745" s="622"/>
      <c r="V745" s="822"/>
      <c r="W745" s="823" t="s">
        <v>379</v>
      </c>
    </row>
    <row r="746" spans="2:23" ht="14.25" x14ac:dyDescent="0.2">
      <c r="B746" s="774">
        <v>11</v>
      </c>
      <c r="C746" s="777"/>
      <c r="D746" s="744" t="s">
        <v>366</v>
      </c>
      <c r="E746" s="744" t="s">
        <v>366</v>
      </c>
      <c r="F746" s="852" t="s">
        <v>941</v>
      </c>
      <c r="G746" s="830"/>
      <c r="H746" s="842">
        <v>311758.87</v>
      </c>
      <c r="I746" s="830" t="s">
        <v>852</v>
      </c>
      <c r="J746" s="774"/>
      <c r="K746" s="774"/>
      <c r="L746" s="622"/>
      <c r="M746" s="622"/>
      <c r="N746" s="622"/>
      <c r="O746" s="622"/>
      <c r="P746" s="622"/>
      <c r="Q746" s="622"/>
      <c r="R746" s="622"/>
      <c r="S746" s="622"/>
      <c r="T746" s="622"/>
      <c r="U746" s="622"/>
      <c r="V746" s="822"/>
      <c r="W746" s="823" t="s">
        <v>379</v>
      </c>
    </row>
    <row r="747" spans="2:23" ht="14.25" x14ac:dyDescent="0.2">
      <c r="B747" s="774">
        <v>12</v>
      </c>
      <c r="C747" s="777"/>
      <c r="D747" s="744" t="s">
        <v>366</v>
      </c>
      <c r="E747" s="744" t="s">
        <v>366</v>
      </c>
      <c r="F747" s="852" t="s">
        <v>941</v>
      </c>
      <c r="G747" s="830"/>
      <c r="H747" s="842">
        <v>315360</v>
      </c>
      <c r="I747" s="830" t="s">
        <v>853</v>
      </c>
      <c r="J747" s="774"/>
      <c r="K747" s="774"/>
      <c r="L747" s="622"/>
      <c r="M747" s="622"/>
      <c r="N747" s="622"/>
      <c r="O747" s="622"/>
      <c r="P747" s="622"/>
      <c r="Q747" s="622"/>
      <c r="R747" s="622"/>
      <c r="S747" s="622"/>
      <c r="T747" s="622"/>
      <c r="U747" s="622"/>
      <c r="V747" s="822"/>
      <c r="W747" s="823" t="s">
        <v>379</v>
      </c>
    </row>
    <row r="748" spans="2:23" ht="14.25" x14ac:dyDescent="0.2">
      <c r="B748" s="774">
        <v>13</v>
      </c>
      <c r="C748" s="777"/>
      <c r="D748" s="744" t="s">
        <v>366</v>
      </c>
      <c r="E748" s="744" t="s">
        <v>366</v>
      </c>
      <c r="F748" s="852" t="s">
        <v>941</v>
      </c>
      <c r="G748" s="830"/>
      <c r="H748" s="842">
        <v>488172.45</v>
      </c>
      <c r="I748" s="830" t="s">
        <v>854</v>
      </c>
      <c r="J748" s="774"/>
      <c r="K748" s="774"/>
      <c r="L748" s="622"/>
      <c r="M748" s="622"/>
      <c r="N748" s="622"/>
      <c r="O748" s="622"/>
      <c r="P748" s="622"/>
      <c r="Q748" s="622"/>
      <c r="R748" s="622"/>
      <c r="S748" s="622"/>
      <c r="T748" s="622"/>
      <c r="U748" s="622"/>
      <c r="V748" s="822"/>
      <c r="W748" s="823" t="s">
        <v>379</v>
      </c>
    </row>
    <row r="749" spans="2:23" ht="14.25" x14ac:dyDescent="0.2">
      <c r="B749" s="774">
        <v>14</v>
      </c>
      <c r="C749" s="777"/>
      <c r="D749" s="744" t="s">
        <v>366</v>
      </c>
      <c r="E749" s="744" t="s">
        <v>366</v>
      </c>
      <c r="F749" s="852" t="s">
        <v>941</v>
      </c>
      <c r="G749" s="830"/>
      <c r="H749" s="842">
        <v>488071.74</v>
      </c>
      <c r="I749" s="830" t="s">
        <v>846</v>
      </c>
      <c r="J749" s="774"/>
      <c r="K749" s="774"/>
      <c r="L749" s="622"/>
      <c r="M749" s="622"/>
      <c r="N749" s="622"/>
      <c r="O749" s="622"/>
      <c r="P749" s="622"/>
      <c r="Q749" s="622"/>
      <c r="R749" s="622"/>
      <c r="S749" s="622"/>
      <c r="T749" s="622"/>
      <c r="U749" s="622"/>
      <c r="V749" s="822"/>
      <c r="W749" s="823" t="s">
        <v>379</v>
      </c>
    </row>
    <row r="750" spans="2:23" ht="14.25" x14ac:dyDescent="0.2">
      <c r="B750" s="774">
        <v>15</v>
      </c>
      <c r="C750" s="777"/>
      <c r="D750" s="744" t="s">
        <v>366</v>
      </c>
      <c r="E750" s="744" t="s">
        <v>366</v>
      </c>
      <c r="F750" s="852" t="s">
        <v>941</v>
      </c>
      <c r="G750" s="830"/>
      <c r="H750" s="842">
        <v>559143.26</v>
      </c>
      <c r="I750" s="830" t="s">
        <v>855</v>
      </c>
      <c r="J750" s="774"/>
      <c r="K750" s="774"/>
      <c r="L750" s="622"/>
      <c r="M750" s="622"/>
      <c r="N750" s="622"/>
      <c r="O750" s="622"/>
      <c r="P750" s="622"/>
      <c r="Q750" s="622"/>
      <c r="R750" s="622"/>
      <c r="S750" s="622"/>
      <c r="T750" s="622"/>
      <c r="U750" s="622"/>
      <c r="V750" s="822"/>
      <c r="W750" s="823" t="s">
        <v>379</v>
      </c>
    </row>
    <row r="751" spans="2:23" ht="14.25" x14ac:dyDescent="0.2">
      <c r="B751" s="774">
        <v>16</v>
      </c>
      <c r="C751" s="777"/>
      <c r="D751" s="744" t="s">
        <v>366</v>
      </c>
      <c r="E751" s="744" t="s">
        <v>366</v>
      </c>
      <c r="F751" s="852" t="s">
        <v>941</v>
      </c>
      <c r="G751" s="830"/>
      <c r="H751" s="842">
        <v>98000</v>
      </c>
      <c r="I751" s="830" t="s">
        <v>856</v>
      </c>
      <c r="J751" s="774"/>
      <c r="K751" s="774"/>
      <c r="L751" s="622"/>
      <c r="M751" s="622"/>
      <c r="N751" s="622"/>
      <c r="O751" s="622"/>
      <c r="P751" s="622"/>
      <c r="Q751" s="622"/>
      <c r="R751" s="622"/>
      <c r="S751" s="622"/>
      <c r="T751" s="622"/>
      <c r="U751" s="622"/>
      <c r="V751" s="822"/>
      <c r="W751" s="823" t="s">
        <v>379</v>
      </c>
    </row>
    <row r="752" spans="2:23" ht="14.25" x14ac:dyDescent="0.2">
      <c r="B752" s="774">
        <v>17</v>
      </c>
      <c r="C752" s="777"/>
      <c r="D752" s="744" t="s">
        <v>366</v>
      </c>
      <c r="E752" s="744" t="s">
        <v>366</v>
      </c>
      <c r="F752" s="852" t="s">
        <v>941</v>
      </c>
      <c r="G752" s="830"/>
      <c r="H752" s="842">
        <v>99806.56</v>
      </c>
      <c r="I752" s="830" t="s">
        <v>857</v>
      </c>
      <c r="J752" s="774"/>
      <c r="K752" s="774"/>
      <c r="L752" s="622"/>
      <c r="M752" s="622"/>
      <c r="N752" s="622"/>
      <c r="O752" s="622"/>
      <c r="P752" s="622"/>
      <c r="Q752" s="622"/>
      <c r="R752" s="622"/>
      <c r="S752" s="622"/>
      <c r="T752" s="622"/>
      <c r="U752" s="622"/>
      <c r="V752" s="822"/>
      <c r="W752" s="823" t="s">
        <v>379</v>
      </c>
    </row>
    <row r="753" spans="2:23" ht="14.25" x14ac:dyDescent="0.2">
      <c r="B753" s="774">
        <v>18</v>
      </c>
      <c r="C753" s="777"/>
      <c r="D753" s="744" t="s">
        <v>366</v>
      </c>
      <c r="E753" s="744" t="s">
        <v>366</v>
      </c>
      <c r="F753" s="852" t="s">
        <v>941</v>
      </c>
      <c r="G753" s="830"/>
      <c r="H753" s="842">
        <v>3000</v>
      </c>
      <c r="I753" s="830" t="s">
        <v>858</v>
      </c>
      <c r="J753" s="774"/>
      <c r="K753" s="774"/>
      <c r="L753" s="622"/>
      <c r="M753" s="622"/>
      <c r="N753" s="622"/>
      <c r="O753" s="622"/>
      <c r="P753" s="622"/>
      <c r="Q753" s="622"/>
      <c r="R753" s="622"/>
      <c r="S753" s="622"/>
      <c r="T753" s="622"/>
      <c r="U753" s="622"/>
      <c r="V753" s="822"/>
      <c r="W753" s="823" t="s">
        <v>379</v>
      </c>
    </row>
    <row r="754" spans="2:23" ht="14.25" x14ac:dyDescent="0.2">
      <c r="B754" s="774">
        <v>19</v>
      </c>
      <c r="C754" s="777"/>
      <c r="D754" s="744" t="s">
        <v>366</v>
      </c>
      <c r="E754" s="744" t="s">
        <v>366</v>
      </c>
      <c r="F754" s="852" t="s">
        <v>941</v>
      </c>
      <c r="G754" s="830"/>
      <c r="H754" s="842">
        <v>5000</v>
      </c>
      <c r="I754" s="830" t="s">
        <v>859</v>
      </c>
      <c r="J754" s="774"/>
      <c r="K754" s="774"/>
      <c r="L754" s="622"/>
      <c r="M754" s="622"/>
      <c r="N754" s="622"/>
      <c r="O754" s="622"/>
      <c r="P754" s="622"/>
      <c r="Q754" s="622"/>
      <c r="R754" s="622"/>
      <c r="S754" s="622"/>
      <c r="T754" s="622"/>
      <c r="U754" s="622"/>
      <c r="V754" s="822"/>
      <c r="W754" s="823" t="s">
        <v>379</v>
      </c>
    </row>
    <row r="755" spans="2:23" ht="14.25" x14ac:dyDescent="0.2">
      <c r="B755" s="774">
        <v>20</v>
      </c>
      <c r="C755" s="777"/>
      <c r="D755" s="744" t="s">
        <v>366</v>
      </c>
      <c r="E755" s="744" t="s">
        <v>366</v>
      </c>
      <c r="F755" s="852" t="s">
        <v>941</v>
      </c>
      <c r="G755" s="830"/>
      <c r="H755" s="842">
        <v>759775</v>
      </c>
      <c r="I755" s="830" t="s">
        <v>860</v>
      </c>
      <c r="J755" s="774"/>
      <c r="K755" s="774"/>
      <c r="L755" s="622"/>
      <c r="M755" s="622"/>
      <c r="N755" s="622"/>
      <c r="O755" s="622"/>
      <c r="P755" s="622"/>
      <c r="Q755" s="622"/>
      <c r="R755" s="622"/>
      <c r="S755" s="622"/>
      <c r="T755" s="622"/>
      <c r="U755" s="622"/>
      <c r="V755" s="822"/>
      <c r="W755" s="823" t="s">
        <v>379</v>
      </c>
    </row>
    <row r="756" spans="2:23" ht="14.25" x14ac:dyDescent="0.2">
      <c r="B756" s="774">
        <v>21</v>
      </c>
      <c r="C756" s="777"/>
      <c r="D756" s="744" t="s">
        <v>366</v>
      </c>
      <c r="E756" s="744" t="s">
        <v>366</v>
      </c>
      <c r="F756" s="852" t="s">
        <v>941</v>
      </c>
      <c r="G756" s="830"/>
      <c r="H756" s="842">
        <v>959372.84</v>
      </c>
      <c r="I756" s="830" t="s">
        <v>861</v>
      </c>
      <c r="J756" s="774"/>
      <c r="K756" s="774"/>
      <c r="L756" s="622"/>
      <c r="M756" s="622"/>
      <c r="N756" s="622"/>
      <c r="O756" s="622"/>
      <c r="P756" s="622"/>
      <c r="Q756" s="622"/>
      <c r="R756" s="622"/>
      <c r="S756" s="622"/>
      <c r="T756" s="622"/>
      <c r="U756" s="622"/>
      <c r="V756" s="822"/>
      <c r="W756" s="823" t="s">
        <v>379</v>
      </c>
    </row>
    <row r="757" spans="2:23" ht="14.25" x14ac:dyDescent="0.2">
      <c r="B757" s="774">
        <v>22</v>
      </c>
      <c r="C757" s="777"/>
      <c r="D757" s="744" t="s">
        <v>366</v>
      </c>
      <c r="E757" s="744" t="s">
        <v>366</v>
      </c>
      <c r="F757" s="852" t="s">
        <v>941</v>
      </c>
      <c r="G757" s="830"/>
      <c r="H757" s="842">
        <v>748715</v>
      </c>
      <c r="I757" s="830" t="s">
        <v>862</v>
      </c>
      <c r="J757" s="774"/>
      <c r="K757" s="774"/>
      <c r="L757" s="622"/>
      <c r="M757" s="622"/>
      <c r="N757" s="622"/>
      <c r="O757" s="622"/>
      <c r="P757" s="622"/>
      <c r="Q757" s="622"/>
      <c r="R757" s="622"/>
      <c r="S757" s="622"/>
      <c r="T757" s="622"/>
      <c r="U757" s="622"/>
      <c r="V757" s="822"/>
      <c r="W757" s="823" t="s">
        <v>379</v>
      </c>
    </row>
    <row r="758" spans="2:23" ht="14.25" x14ac:dyDescent="0.2">
      <c r="B758" s="774">
        <v>23</v>
      </c>
      <c r="C758" s="777"/>
      <c r="D758" s="744" t="s">
        <v>366</v>
      </c>
      <c r="E758" s="744" t="s">
        <v>366</v>
      </c>
      <c r="F758" s="852" t="s">
        <v>941</v>
      </c>
      <c r="G758" s="830"/>
      <c r="H758" s="842">
        <v>718888.69</v>
      </c>
      <c r="I758" s="830" t="s">
        <v>863</v>
      </c>
      <c r="J758" s="774"/>
      <c r="K758" s="774"/>
      <c r="L758" s="622"/>
      <c r="M758" s="622"/>
      <c r="N758" s="622"/>
      <c r="O758" s="622"/>
      <c r="P758" s="622"/>
      <c r="Q758" s="622"/>
      <c r="R758" s="622"/>
      <c r="S758" s="622"/>
      <c r="T758" s="622"/>
      <c r="U758" s="622"/>
      <c r="V758" s="822"/>
      <c r="W758" s="823" t="s">
        <v>379</v>
      </c>
    </row>
    <row r="759" spans="2:23" ht="14.25" x14ac:dyDescent="0.2">
      <c r="B759" s="774">
        <v>24</v>
      </c>
      <c r="C759" s="777"/>
      <c r="D759" s="744" t="s">
        <v>366</v>
      </c>
      <c r="E759" s="744" t="s">
        <v>366</v>
      </c>
      <c r="F759" s="852" t="s">
        <v>941</v>
      </c>
      <c r="G759" s="830"/>
      <c r="H759" s="842">
        <v>507210</v>
      </c>
      <c r="I759" s="830" t="s">
        <v>864</v>
      </c>
      <c r="J759" s="774"/>
      <c r="K759" s="774"/>
      <c r="L759" s="622"/>
      <c r="M759" s="622"/>
      <c r="N759" s="622"/>
      <c r="O759" s="622"/>
      <c r="P759" s="622"/>
      <c r="Q759" s="622"/>
      <c r="R759" s="622"/>
      <c r="S759" s="622"/>
      <c r="T759" s="622"/>
      <c r="U759" s="622"/>
      <c r="V759" s="822"/>
      <c r="W759" s="823" t="s">
        <v>379</v>
      </c>
    </row>
    <row r="760" spans="2:23" ht="14.25" x14ac:dyDescent="0.2">
      <c r="B760" s="774">
        <v>25</v>
      </c>
      <c r="C760" s="777"/>
      <c r="D760" s="744" t="s">
        <v>366</v>
      </c>
      <c r="E760" s="744" t="s">
        <v>366</v>
      </c>
      <c r="F760" s="852" t="s">
        <v>941</v>
      </c>
      <c r="G760" s="830"/>
      <c r="H760" s="842">
        <v>448426</v>
      </c>
      <c r="I760" s="830" t="s">
        <v>865</v>
      </c>
      <c r="J760" s="774"/>
      <c r="K760" s="774"/>
      <c r="L760" s="622"/>
      <c r="M760" s="622"/>
      <c r="N760" s="622"/>
      <c r="O760" s="622"/>
      <c r="P760" s="622"/>
      <c r="Q760" s="622"/>
      <c r="R760" s="622"/>
      <c r="S760" s="622"/>
      <c r="T760" s="622"/>
      <c r="U760" s="622"/>
      <c r="V760" s="822"/>
      <c r="W760" s="823" t="s">
        <v>379</v>
      </c>
    </row>
    <row r="761" spans="2:23" ht="14.25" x14ac:dyDescent="0.2">
      <c r="B761" s="774">
        <v>26</v>
      </c>
      <c r="C761" s="777"/>
      <c r="D761" s="744" t="s">
        <v>366</v>
      </c>
      <c r="E761" s="744" t="s">
        <v>366</v>
      </c>
      <c r="F761" s="852" t="s">
        <v>941</v>
      </c>
      <c r="G761" s="830"/>
      <c r="H761" s="842">
        <v>299390.94</v>
      </c>
      <c r="I761" s="830" t="s">
        <v>866</v>
      </c>
      <c r="J761" s="774"/>
      <c r="K761" s="774"/>
      <c r="L761" s="622"/>
      <c r="M761" s="622"/>
      <c r="N761" s="622"/>
      <c r="O761" s="622"/>
      <c r="P761" s="622"/>
      <c r="Q761" s="622"/>
      <c r="R761" s="622"/>
      <c r="S761" s="622"/>
      <c r="T761" s="622"/>
      <c r="U761" s="622"/>
      <c r="V761" s="822"/>
      <c r="W761" s="823" t="s">
        <v>379</v>
      </c>
    </row>
    <row r="762" spans="2:23" ht="14.25" x14ac:dyDescent="0.2">
      <c r="B762" s="774">
        <v>27</v>
      </c>
      <c r="C762" s="777"/>
      <c r="D762" s="744" t="s">
        <v>366</v>
      </c>
      <c r="E762" s="744" t="s">
        <v>366</v>
      </c>
      <c r="F762" s="852" t="s">
        <v>941</v>
      </c>
      <c r="G762" s="830"/>
      <c r="H762" s="842">
        <v>149936</v>
      </c>
      <c r="I762" s="830" t="s">
        <v>867</v>
      </c>
      <c r="J762" s="774"/>
      <c r="K762" s="774"/>
      <c r="L762" s="622"/>
      <c r="M762" s="622"/>
      <c r="N762" s="622"/>
      <c r="O762" s="622"/>
      <c r="P762" s="622"/>
      <c r="Q762" s="622"/>
      <c r="R762" s="622"/>
      <c r="S762" s="622"/>
      <c r="T762" s="622"/>
      <c r="U762" s="622"/>
      <c r="V762" s="822"/>
      <c r="W762" s="823" t="s">
        <v>379</v>
      </c>
    </row>
    <row r="763" spans="2:23" ht="14.25" x14ac:dyDescent="0.2">
      <c r="B763" s="774">
        <v>28</v>
      </c>
      <c r="C763" s="777"/>
      <c r="D763" s="744" t="s">
        <v>366</v>
      </c>
      <c r="E763" s="744" t="s">
        <v>366</v>
      </c>
      <c r="F763" s="852" t="s">
        <v>941</v>
      </c>
      <c r="G763" s="830"/>
      <c r="H763" s="842">
        <v>179250</v>
      </c>
      <c r="I763" s="830" t="s">
        <v>868</v>
      </c>
      <c r="J763" s="774"/>
      <c r="K763" s="774"/>
      <c r="L763" s="622"/>
      <c r="M763" s="622"/>
      <c r="N763" s="622"/>
      <c r="O763" s="622"/>
      <c r="P763" s="622"/>
      <c r="Q763" s="622"/>
      <c r="R763" s="622"/>
      <c r="S763" s="622"/>
      <c r="T763" s="622"/>
      <c r="U763" s="622"/>
      <c r="V763" s="822"/>
      <c r="W763" s="823" t="s">
        <v>379</v>
      </c>
    </row>
    <row r="764" spans="2:23" ht="14.25" x14ac:dyDescent="0.2">
      <c r="B764" s="774">
        <v>29</v>
      </c>
      <c r="C764" s="777"/>
      <c r="D764" s="744" t="s">
        <v>366</v>
      </c>
      <c r="E764" s="744" t="s">
        <v>366</v>
      </c>
      <c r="F764" s="852" t="s">
        <v>941</v>
      </c>
      <c r="G764" s="830"/>
      <c r="H764" s="842">
        <v>5069781.17</v>
      </c>
      <c r="I764" s="830" t="s">
        <v>806</v>
      </c>
      <c r="J764" s="774"/>
      <c r="K764" s="774"/>
      <c r="L764" s="622"/>
      <c r="M764" s="622"/>
      <c r="N764" s="622"/>
      <c r="O764" s="622"/>
      <c r="P764" s="622"/>
      <c r="Q764" s="622"/>
      <c r="R764" s="622"/>
      <c r="S764" s="622"/>
      <c r="T764" s="622"/>
      <c r="U764" s="622"/>
      <c r="V764" s="822"/>
      <c r="W764" s="823" t="s">
        <v>379</v>
      </c>
    </row>
    <row r="765" spans="2:23" ht="14.25" x14ac:dyDescent="0.2">
      <c r="B765" s="774">
        <v>30</v>
      </c>
      <c r="C765" s="777"/>
      <c r="D765" s="744" t="s">
        <v>366</v>
      </c>
      <c r="E765" s="744" t="s">
        <v>366</v>
      </c>
      <c r="F765" s="852" t="s">
        <v>941</v>
      </c>
      <c r="G765" s="830"/>
      <c r="H765" s="842">
        <v>109464</v>
      </c>
      <c r="I765" s="830" t="s">
        <v>869</v>
      </c>
      <c r="J765" s="774"/>
      <c r="K765" s="774"/>
      <c r="L765" s="622"/>
      <c r="M765" s="622"/>
      <c r="N765" s="622"/>
      <c r="O765" s="622"/>
      <c r="P765" s="622"/>
      <c r="Q765" s="622"/>
      <c r="R765" s="622"/>
      <c r="S765" s="622"/>
      <c r="T765" s="622"/>
      <c r="U765" s="622"/>
      <c r="V765" s="822"/>
      <c r="W765" s="823" t="s">
        <v>379</v>
      </c>
    </row>
    <row r="766" spans="2:23" ht="14.25" x14ac:dyDescent="0.2">
      <c r="B766" s="774">
        <v>31</v>
      </c>
      <c r="C766" s="777"/>
      <c r="D766" s="744" t="s">
        <v>366</v>
      </c>
      <c r="E766" s="744" t="s">
        <v>366</v>
      </c>
      <c r="F766" s="852" t="s">
        <v>941</v>
      </c>
      <c r="G766" s="830"/>
      <c r="H766" s="842">
        <v>9412.32</v>
      </c>
      <c r="I766" s="830" t="s">
        <v>870</v>
      </c>
      <c r="J766" s="774"/>
      <c r="K766" s="774"/>
      <c r="L766" s="622"/>
      <c r="M766" s="622"/>
      <c r="N766" s="622"/>
      <c r="O766" s="622"/>
      <c r="P766" s="622"/>
      <c r="Q766" s="622"/>
      <c r="R766" s="622"/>
      <c r="S766" s="622"/>
      <c r="T766" s="622"/>
      <c r="U766" s="622"/>
      <c r="V766" s="822"/>
      <c r="W766" s="823" t="s">
        <v>379</v>
      </c>
    </row>
    <row r="767" spans="2:23" ht="14.25" x14ac:dyDescent="0.2">
      <c r="B767" s="774">
        <v>32</v>
      </c>
      <c r="C767" s="777"/>
      <c r="D767" s="744" t="s">
        <v>366</v>
      </c>
      <c r="E767" s="744" t="s">
        <v>366</v>
      </c>
      <c r="F767" s="852" t="s">
        <v>941</v>
      </c>
      <c r="G767" s="830"/>
      <c r="H767" s="842">
        <v>73658.92</v>
      </c>
      <c r="I767" s="830" t="s">
        <v>871</v>
      </c>
      <c r="J767" s="774"/>
      <c r="K767" s="774"/>
      <c r="L767" s="622"/>
      <c r="M767" s="622"/>
      <c r="N767" s="622"/>
      <c r="O767" s="622"/>
      <c r="P767" s="622"/>
      <c r="Q767" s="622"/>
      <c r="R767" s="622"/>
      <c r="S767" s="622"/>
      <c r="T767" s="622"/>
      <c r="U767" s="916" t="s">
        <v>974</v>
      </c>
      <c r="V767" s="822"/>
      <c r="W767" s="823" t="s">
        <v>379</v>
      </c>
    </row>
    <row r="768" spans="2:23" ht="14.25" x14ac:dyDescent="0.2">
      <c r="B768" s="774">
        <v>33</v>
      </c>
      <c r="C768" s="777"/>
      <c r="D768" s="744" t="s">
        <v>366</v>
      </c>
      <c r="E768" s="744" t="s">
        <v>366</v>
      </c>
      <c r="F768" s="852" t="s">
        <v>941</v>
      </c>
      <c r="G768" s="830"/>
      <c r="H768" s="842">
        <v>43565.38</v>
      </c>
      <c r="I768" s="830" t="s">
        <v>872</v>
      </c>
      <c r="J768" s="774"/>
      <c r="K768" s="774"/>
      <c r="L768" s="622"/>
      <c r="M768" s="622"/>
      <c r="N768" s="622"/>
      <c r="O768" s="622"/>
      <c r="P768" s="622"/>
      <c r="Q768" s="622"/>
      <c r="R768" s="622"/>
      <c r="S768" s="622"/>
      <c r="T768" s="622"/>
      <c r="U768" s="622"/>
      <c r="V768" s="822"/>
      <c r="W768" s="823" t="s">
        <v>379</v>
      </c>
    </row>
    <row r="769" spans="2:23" ht="14.25" x14ac:dyDescent="0.2">
      <c r="B769" s="774">
        <v>34</v>
      </c>
      <c r="C769" s="777"/>
      <c r="D769" s="744" t="s">
        <v>366</v>
      </c>
      <c r="E769" s="744" t="s">
        <v>366</v>
      </c>
      <c r="F769" s="852" t="s">
        <v>941</v>
      </c>
      <c r="G769" s="830"/>
      <c r="H769" s="842">
        <v>107704</v>
      </c>
      <c r="I769" s="830" t="s">
        <v>873</v>
      </c>
      <c r="J769" s="774"/>
      <c r="K769" s="774"/>
      <c r="L769" s="622"/>
      <c r="M769" s="622"/>
      <c r="N769" s="622"/>
      <c r="O769" s="622"/>
      <c r="P769" s="622"/>
      <c r="Q769" s="622"/>
      <c r="R769" s="622"/>
      <c r="S769" s="622"/>
      <c r="T769" s="622"/>
      <c r="U769" s="622"/>
      <c r="V769" s="822"/>
      <c r="W769" s="823" t="s">
        <v>379</v>
      </c>
    </row>
    <row r="770" spans="2:23" ht="14.25" x14ac:dyDescent="0.2">
      <c r="B770" s="774">
        <v>35</v>
      </c>
      <c r="C770" s="777"/>
      <c r="D770" s="744" t="s">
        <v>366</v>
      </c>
      <c r="E770" s="744" t="s">
        <v>366</v>
      </c>
      <c r="F770" s="852" t="s">
        <v>941</v>
      </c>
      <c r="G770" s="830"/>
      <c r="H770" s="842">
        <v>86971.19</v>
      </c>
      <c r="I770" s="830" t="s">
        <v>874</v>
      </c>
      <c r="J770" s="774"/>
      <c r="K770" s="774"/>
      <c r="L770" s="622"/>
      <c r="M770" s="622"/>
      <c r="N770" s="622"/>
      <c r="O770" s="622"/>
      <c r="P770" s="622"/>
      <c r="Q770" s="622"/>
      <c r="R770" s="622"/>
      <c r="S770" s="622"/>
      <c r="T770" s="622"/>
      <c r="U770" s="622"/>
      <c r="V770" s="822"/>
      <c r="W770" s="823" t="s">
        <v>379</v>
      </c>
    </row>
    <row r="771" spans="2:23" ht="14.25" x14ac:dyDescent="0.2">
      <c r="B771" s="774">
        <v>36</v>
      </c>
      <c r="C771" s="777"/>
      <c r="D771" s="744" t="s">
        <v>366</v>
      </c>
      <c r="E771" s="744" t="s">
        <v>366</v>
      </c>
      <c r="F771" s="852" t="s">
        <v>941</v>
      </c>
      <c r="G771" s="830"/>
      <c r="H771" s="842">
        <v>121602.9</v>
      </c>
      <c r="I771" s="830" t="s">
        <v>875</v>
      </c>
      <c r="J771" s="774"/>
      <c r="K771" s="774"/>
      <c r="L771" s="622"/>
      <c r="M771" s="622"/>
      <c r="N771" s="622"/>
      <c r="O771" s="622"/>
      <c r="P771" s="622"/>
      <c r="Q771" s="622"/>
      <c r="R771" s="622"/>
      <c r="S771" s="622"/>
      <c r="T771" s="622"/>
      <c r="U771" s="622"/>
      <c r="V771" s="822"/>
      <c r="W771" s="823" t="s">
        <v>379</v>
      </c>
    </row>
    <row r="772" spans="2:23" ht="14.25" x14ac:dyDescent="0.2">
      <c r="B772" s="774">
        <v>37</v>
      </c>
      <c r="C772" s="777"/>
      <c r="D772" s="744" t="s">
        <v>366</v>
      </c>
      <c r="E772" s="744" t="s">
        <v>366</v>
      </c>
      <c r="F772" s="852" t="s">
        <v>941</v>
      </c>
      <c r="G772" s="830"/>
      <c r="H772" s="842">
        <v>146008</v>
      </c>
      <c r="I772" s="830" t="s">
        <v>875</v>
      </c>
      <c r="J772" s="774"/>
      <c r="K772" s="774"/>
      <c r="L772" s="622"/>
      <c r="M772" s="622"/>
      <c r="N772" s="622"/>
      <c r="O772" s="622"/>
      <c r="P772" s="622"/>
      <c r="Q772" s="622"/>
      <c r="R772" s="622"/>
      <c r="S772" s="622"/>
      <c r="T772" s="622"/>
      <c r="U772" s="622"/>
      <c r="V772" s="822"/>
      <c r="W772" s="823" t="s">
        <v>379</v>
      </c>
    </row>
    <row r="773" spans="2:23" ht="14.25" x14ac:dyDescent="0.2">
      <c r="B773" s="774">
        <v>38</v>
      </c>
      <c r="C773" s="777"/>
      <c r="D773" s="744" t="s">
        <v>366</v>
      </c>
      <c r="E773" s="744" t="s">
        <v>366</v>
      </c>
      <c r="F773" s="852" t="s">
        <v>941</v>
      </c>
      <c r="G773" s="830"/>
      <c r="H773" s="842">
        <v>96324.3</v>
      </c>
      <c r="I773" s="830" t="s">
        <v>876</v>
      </c>
      <c r="J773" s="774"/>
      <c r="K773" s="774"/>
      <c r="L773" s="622"/>
      <c r="M773" s="622"/>
      <c r="N773" s="622"/>
      <c r="O773" s="622"/>
      <c r="P773" s="622"/>
      <c r="Q773" s="622"/>
      <c r="R773" s="622"/>
      <c r="S773" s="622"/>
      <c r="T773" s="622"/>
      <c r="U773" s="622"/>
      <c r="V773" s="822"/>
      <c r="W773" s="823" t="s">
        <v>379</v>
      </c>
    </row>
    <row r="774" spans="2:23" ht="14.25" x14ac:dyDescent="0.2">
      <c r="B774" s="774">
        <v>39</v>
      </c>
      <c r="C774" s="777"/>
      <c r="D774" s="744" t="s">
        <v>366</v>
      </c>
      <c r="E774" s="744" t="s">
        <v>366</v>
      </c>
      <c r="F774" s="852" t="s">
        <v>941</v>
      </c>
      <c r="G774" s="830"/>
      <c r="H774" s="842">
        <v>99982.19</v>
      </c>
      <c r="I774" s="830" t="s">
        <v>876</v>
      </c>
      <c r="J774" s="774"/>
      <c r="K774" s="774"/>
      <c r="L774" s="622"/>
      <c r="M774" s="622"/>
      <c r="N774" s="622"/>
      <c r="O774" s="622"/>
      <c r="P774" s="622"/>
      <c r="Q774" s="622"/>
      <c r="R774" s="622"/>
      <c r="S774" s="622"/>
      <c r="T774" s="622"/>
      <c r="U774" s="622"/>
      <c r="V774" s="822"/>
      <c r="W774" s="823" t="s">
        <v>379</v>
      </c>
    </row>
    <row r="775" spans="2:23" ht="14.25" x14ac:dyDescent="0.2">
      <c r="B775" s="774">
        <v>40</v>
      </c>
      <c r="C775" s="777"/>
      <c r="D775" s="744" t="s">
        <v>366</v>
      </c>
      <c r="E775" s="744" t="s">
        <v>366</v>
      </c>
      <c r="F775" s="852" t="s">
        <v>941</v>
      </c>
      <c r="G775" s="830"/>
      <c r="H775" s="842">
        <v>197000</v>
      </c>
      <c r="I775" s="830" t="s">
        <v>877</v>
      </c>
      <c r="J775" s="774"/>
      <c r="K775" s="774"/>
      <c r="L775" s="622"/>
      <c r="M775" s="622"/>
      <c r="N775" s="622"/>
      <c r="O775" s="622"/>
      <c r="P775" s="622"/>
      <c r="Q775" s="622"/>
      <c r="R775" s="622"/>
      <c r="S775" s="622"/>
      <c r="T775" s="622"/>
      <c r="U775" s="622"/>
      <c r="V775" s="822"/>
      <c r="W775" s="823" t="s">
        <v>379</v>
      </c>
    </row>
    <row r="776" spans="2:23" ht="14.25" x14ac:dyDescent="0.2">
      <c r="B776" s="774">
        <v>41</v>
      </c>
      <c r="C776" s="777"/>
      <c r="D776" s="744" t="s">
        <v>366</v>
      </c>
      <c r="E776" s="744" t="s">
        <v>366</v>
      </c>
      <c r="F776" s="852" t="s">
        <v>941</v>
      </c>
      <c r="G776" s="830"/>
      <c r="H776" s="842">
        <v>95510</v>
      </c>
      <c r="I776" s="830" t="s">
        <v>878</v>
      </c>
      <c r="J776" s="774"/>
      <c r="K776" s="774"/>
      <c r="L776" s="622"/>
      <c r="M776" s="622"/>
      <c r="N776" s="622"/>
      <c r="O776" s="622"/>
      <c r="P776" s="622"/>
      <c r="Q776" s="622"/>
      <c r="R776" s="622"/>
      <c r="S776" s="622"/>
      <c r="T776" s="622"/>
      <c r="U776" s="622"/>
      <c r="V776" s="822"/>
      <c r="W776" s="823" t="s">
        <v>379</v>
      </c>
    </row>
    <row r="777" spans="2:23" ht="14.25" x14ac:dyDescent="0.2">
      <c r="B777" s="774">
        <v>42</v>
      </c>
      <c r="C777" s="777"/>
      <c r="D777" s="744" t="s">
        <v>366</v>
      </c>
      <c r="E777" s="744" t="s">
        <v>366</v>
      </c>
      <c r="F777" s="852" t="s">
        <v>941</v>
      </c>
      <c r="G777" s="830"/>
      <c r="H777" s="842">
        <v>198000.99</v>
      </c>
      <c r="I777" s="830" t="s">
        <v>879</v>
      </c>
      <c r="J777" s="774"/>
      <c r="K777" s="774"/>
      <c r="L777" s="622"/>
      <c r="M777" s="622"/>
      <c r="N777" s="622"/>
      <c r="O777" s="622"/>
      <c r="P777" s="622"/>
      <c r="Q777" s="622"/>
      <c r="R777" s="622"/>
      <c r="S777" s="622"/>
      <c r="T777" s="622"/>
      <c r="U777" s="622"/>
      <c r="V777" s="822"/>
      <c r="W777" s="823" t="s">
        <v>379</v>
      </c>
    </row>
    <row r="778" spans="2:23" ht="14.25" x14ac:dyDescent="0.2">
      <c r="B778" s="774">
        <v>43</v>
      </c>
      <c r="C778" s="777"/>
      <c r="D778" s="744" t="s">
        <v>366</v>
      </c>
      <c r="E778" s="744" t="s">
        <v>366</v>
      </c>
      <c r="F778" s="852" t="s">
        <v>941</v>
      </c>
      <c r="G778" s="830"/>
      <c r="H778" s="842">
        <v>143765</v>
      </c>
      <c r="I778" s="830" t="s">
        <v>880</v>
      </c>
      <c r="J778" s="774"/>
      <c r="K778" s="774"/>
      <c r="L778" s="622"/>
      <c r="M778" s="622"/>
      <c r="N778" s="622"/>
      <c r="O778" s="622"/>
      <c r="P778" s="622"/>
      <c r="Q778" s="622"/>
      <c r="R778" s="622"/>
      <c r="S778" s="622"/>
      <c r="T778" s="622"/>
      <c r="U778" s="622"/>
      <c r="V778" s="822"/>
      <c r="W778" s="823" t="s">
        <v>379</v>
      </c>
    </row>
    <row r="779" spans="2:23" ht="14.25" x14ac:dyDescent="0.2">
      <c r="B779" s="774">
        <v>44</v>
      </c>
      <c r="C779" s="777"/>
      <c r="D779" s="744" t="s">
        <v>366</v>
      </c>
      <c r="E779" s="744" t="s">
        <v>366</v>
      </c>
      <c r="F779" s="852" t="s">
        <v>941</v>
      </c>
      <c r="G779" s="830"/>
      <c r="H779" s="842">
        <v>171000</v>
      </c>
      <c r="I779" s="830" t="s">
        <v>881</v>
      </c>
      <c r="J779" s="774"/>
      <c r="K779" s="774"/>
      <c r="L779" s="622"/>
      <c r="M779" s="622"/>
      <c r="N779" s="622"/>
      <c r="O779" s="622"/>
      <c r="P779" s="622"/>
      <c r="Q779" s="622"/>
      <c r="R779" s="622"/>
      <c r="S779" s="622"/>
      <c r="T779" s="622"/>
      <c r="U779" s="622"/>
      <c r="V779" s="822"/>
      <c r="W779" s="823" t="s">
        <v>379</v>
      </c>
    </row>
    <row r="780" spans="2:23" ht="14.25" x14ac:dyDescent="0.2">
      <c r="B780" s="774">
        <v>45</v>
      </c>
      <c r="C780" s="777"/>
      <c r="D780" s="744" t="s">
        <v>366</v>
      </c>
      <c r="E780" s="744" t="s">
        <v>366</v>
      </c>
      <c r="F780" s="852" t="s">
        <v>941</v>
      </c>
      <c r="G780" s="830"/>
      <c r="H780" s="842">
        <v>180000</v>
      </c>
      <c r="I780" s="830" t="s">
        <v>882</v>
      </c>
      <c r="J780" s="774"/>
      <c r="K780" s="774"/>
      <c r="L780" s="622"/>
      <c r="M780" s="622"/>
      <c r="N780" s="622"/>
      <c r="O780" s="622"/>
      <c r="P780" s="622"/>
      <c r="Q780" s="622"/>
      <c r="R780" s="622"/>
      <c r="S780" s="622"/>
      <c r="T780" s="622"/>
      <c r="U780" s="622"/>
      <c r="V780" s="822"/>
      <c r="W780" s="823" t="s">
        <v>379</v>
      </c>
    </row>
    <row r="781" spans="2:23" ht="14.25" x14ac:dyDescent="0.2">
      <c r="B781" s="774">
        <v>46</v>
      </c>
      <c r="C781" s="777"/>
      <c r="D781" s="744" t="s">
        <v>366</v>
      </c>
      <c r="E781" s="744" t="s">
        <v>366</v>
      </c>
      <c r="F781" s="852" t="s">
        <v>941</v>
      </c>
      <c r="G781" s="830"/>
      <c r="H781" s="842">
        <v>190147.09</v>
      </c>
      <c r="I781" s="830" t="s">
        <v>883</v>
      </c>
      <c r="J781" s="774"/>
      <c r="K781" s="774"/>
      <c r="L781" s="622"/>
      <c r="M781" s="622"/>
      <c r="N781" s="622"/>
      <c r="O781" s="622"/>
      <c r="P781" s="622"/>
      <c r="Q781" s="622"/>
      <c r="R781" s="622"/>
      <c r="S781" s="622"/>
      <c r="T781" s="622"/>
      <c r="U781" s="622"/>
      <c r="V781" s="822"/>
      <c r="W781" s="823" t="s">
        <v>379</v>
      </c>
    </row>
    <row r="782" spans="2:23" ht="14.25" x14ac:dyDescent="0.2">
      <c r="B782" s="774">
        <v>47</v>
      </c>
      <c r="C782" s="777"/>
      <c r="D782" s="744" t="s">
        <v>366</v>
      </c>
      <c r="E782" s="744" t="s">
        <v>366</v>
      </c>
      <c r="F782" s="852" t="s">
        <v>941</v>
      </c>
      <c r="G782" s="830"/>
      <c r="H782" s="842">
        <v>189646</v>
      </c>
      <c r="I782" s="830" t="s">
        <v>884</v>
      </c>
      <c r="J782" s="774"/>
      <c r="K782" s="774"/>
      <c r="L782" s="622"/>
      <c r="M782" s="622"/>
      <c r="N782" s="622"/>
      <c r="O782" s="622"/>
      <c r="P782" s="622"/>
      <c r="Q782" s="622"/>
      <c r="R782" s="622"/>
      <c r="S782" s="622"/>
      <c r="T782" s="622"/>
      <c r="U782" s="622"/>
      <c r="V782" s="822"/>
      <c r="W782" s="823" t="s">
        <v>379</v>
      </c>
    </row>
    <row r="783" spans="2:23" ht="14.25" x14ac:dyDescent="0.2">
      <c r="B783" s="774">
        <v>48</v>
      </c>
      <c r="C783" s="777"/>
      <c r="D783" s="744" t="s">
        <v>366</v>
      </c>
      <c r="E783" s="744" t="s">
        <v>366</v>
      </c>
      <c r="F783" s="852" t="s">
        <v>941</v>
      </c>
      <c r="G783" s="830"/>
      <c r="H783" s="842">
        <v>150200</v>
      </c>
      <c r="I783" s="830" t="s">
        <v>885</v>
      </c>
      <c r="J783" s="774"/>
      <c r="K783" s="774"/>
      <c r="L783" s="622"/>
      <c r="M783" s="622"/>
      <c r="N783" s="622"/>
      <c r="O783" s="622"/>
      <c r="P783" s="622"/>
      <c r="Q783" s="622"/>
      <c r="R783" s="622"/>
      <c r="S783" s="622"/>
      <c r="T783" s="622"/>
      <c r="U783" s="622"/>
      <c r="V783" s="822"/>
      <c r="W783" s="823" t="s">
        <v>379</v>
      </c>
    </row>
    <row r="784" spans="2:23" ht="14.25" x14ac:dyDescent="0.2">
      <c r="B784" s="774">
        <v>49</v>
      </c>
      <c r="C784" s="777"/>
      <c r="D784" s="744" t="s">
        <v>366</v>
      </c>
      <c r="E784" s="744" t="s">
        <v>366</v>
      </c>
      <c r="F784" s="852" t="s">
        <v>941</v>
      </c>
      <c r="G784" s="830"/>
      <c r="H784" s="842">
        <v>76000</v>
      </c>
      <c r="I784" s="830" t="s">
        <v>886</v>
      </c>
      <c r="J784" s="774"/>
      <c r="K784" s="774"/>
      <c r="L784" s="622"/>
      <c r="M784" s="622"/>
      <c r="N784" s="622"/>
      <c r="O784" s="622"/>
      <c r="P784" s="622"/>
      <c r="Q784" s="622"/>
      <c r="R784" s="622"/>
      <c r="S784" s="622"/>
      <c r="T784" s="622"/>
      <c r="U784" s="622"/>
      <c r="V784" s="822"/>
      <c r="W784" s="823" t="s">
        <v>379</v>
      </c>
    </row>
    <row r="785" spans="2:23" ht="14.25" x14ac:dyDescent="0.2">
      <c r="B785" s="774">
        <v>50</v>
      </c>
      <c r="C785" s="777"/>
      <c r="D785" s="744" t="s">
        <v>366</v>
      </c>
      <c r="E785" s="744" t="s">
        <v>366</v>
      </c>
      <c r="F785" s="852" t="s">
        <v>941</v>
      </c>
      <c r="G785" s="830"/>
      <c r="H785" s="842">
        <v>69530</v>
      </c>
      <c r="I785" s="830" t="s">
        <v>887</v>
      </c>
      <c r="J785" s="774"/>
      <c r="K785" s="774"/>
      <c r="L785" s="622"/>
      <c r="M785" s="622"/>
      <c r="N785" s="622"/>
      <c r="O785" s="622"/>
      <c r="P785" s="622"/>
      <c r="Q785" s="622"/>
      <c r="R785" s="622"/>
      <c r="S785" s="622"/>
      <c r="T785" s="622"/>
      <c r="U785" s="622"/>
      <c r="V785" s="822"/>
      <c r="W785" s="823" t="s">
        <v>379</v>
      </c>
    </row>
    <row r="786" spans="2:23" ht="14.25" x14ac:dyDescent="0.2">
      <c r="B786" s="774">
        <v>51</v>
      </c>
      <c r="C786" s="777"/>
      <c r="D786" s="744" t="s">
        <v>366</v>
      </c>
      <c r="E786" s="744" t="s">
        <v>366</v>
      </c>
      <c r="F786" s="852" t="s">
        <v>941</v>
      </c>
      <c r="G786" s="830"/>
      <c r="H786" s="842">
        <v>10453.870000000001</v>
      </c>
      <c r="I786" s="830" t="s">
        <v>872</v>
      </c>
      <c r="J786" s="774"/>
      <c r="K786" s="774"/>
      <c r="L786" s="622"/>
      <c r="M786" s="622"/>
      <c r="N786" s="622"/>
      <c r="O786" s="622"/>
      <c r="P786" s="622"/>
      <c r="Q786" s="622"/>
      <c r="R786" s="622"/>
      <c r="S786" s="622"/>
      <c r="T786" s="622"/>
      <c r="U786" s="622"/>
      <c r="V786" s="822"/>
      <c r="W786" s="823" t="s">
        <v>379</v>
      </c>
    </row>
    <row r="787" spans="2:23" ht="14.25" x14ac:dyDescent="0.2">
      <c r="B787" s="774">
        <v>52</v>
      </c>
      <c r="C787" s="777"/>
      <c r="D787" s="744" t="s">
        <v>366</v>
      </c>
      <c r="E787" s="744" t="s">
        <v>366</v>
      </c>
      <c r="F787" s="852" t="s">
        <v>941</v>
      </c>
      <c r="G787" s="830"/>
      <c r="H787" s="842">
        <v>598245</v>
      </c>
      <c r="I787" s="830" t="s">
        <v>888</v>
      </c>
      <c r="J787" s="774"/>
      <c r="K787" s="774"/>
      <c r="L787" s="622"/>
      <c r="M787" s="622"/>
      <c r="N787" s="622"/>
      <c r="O787" s="622"/>
      <c r="P787" s="622"/>
      <c r="Q787" s="622"/>
      <c r="R787" s="622"/>
      <c r="S787" s="622"/>
      <c r="T787" s="622"/>
      <c r="U787" s="622"/>
      <c r="V787" s="822"/>
      <c r="W787" s="823" t="s">
        <v>379</v>
      </c>
    </row>
    <row r="788" spans="2:23" ht="14.25" x14ac:dyDescent="0.2">
      <c r="B788" s="774">
        <v>53</v>
      </c>
      <c r="C788" s="777"/>
      <c r="D788" s="744" t="s">
        <v>366</v>
      </c>
      <c r="E788" s="744" t="s">
        <v>366</v>
      </c>
      <c r="F788" s="852" t="s">
        <v>941</v>
      </c>
      <c r="G788" s="830"/>
      <c r="H788" s="842">
        <v>592297.59</v>
      </c>
      <c r="I788" s="830" t="s">
        <v>889</v>
      </c>
      <c r="J788" s="774"/>
      <c r="K788" s="774"/>
      <c r="L788" s="622"/>
      <c r="M788" s="622"/>
      <c r="N788" s="622"/>
      <c r="O788" s="622"/>
      <c r="P788" s="622"/>
      <c r="Q788" s="622"/>
      <c r="R788" s="622"/>
      <c r="S788" s="622"/>
      <c r="T788" s="622"/>
      <c r="U788" s="622"/>
      <c r="V788" s="822"/>
      <c r="W788" s="823" t="s">
        <v>379</v>
      </c>
    </row>
    <row r="789" spans="2:23" ht="14.25" x14ac:dyDescent="0.2">
      <c r="B789" s="774">
        <v>54</v>
      </c>
      <c r="C789" s="777"/>
      <c r="D789" s="744" t="s">
        <v>366</v>
      </c>
      <c r="E789" s="744" t="s">
        <v>366</v>
      </c>
      <c r="F789" s="852" t="s">
        <v>941</v>
      </c>
      <c r="G789" s="830"/>
      <c r="H789" s="842">
        <v>218931.61</v>
      </c>
      <c r="I789" s="830" t="s">
        <v>890</v>
      </c>
      <c r="J789" s="774"/>
      <c r="K789" s="774"/>
      <c r="L789" s="622"/>
      <c r="M789" s="622"/>
      <c r="N789" s="622"/>
      <c r="O789" s="622"/>
      <c r="P789" s="622"/>
      <c r="Q789" s="622"/>
      <c r="R789" s="622"/>
      <c r="S789" s="622"/>
      <c r="T789" s="622"/>
      <c r="U789" s="622"/>
      <c r="V789" s="822"/>
      <c r="W789" s="823" t="s">
        <v>379</v>
      </c>
    </row>
    <row r="790" spans="2:23" ht="14.25" x14ac:dyDescent="0.2">
      <c r="B790" s="774">
        <v>55</v>
      </c>
      <c r="C790" s="777"/>
      <c r="D790" s="744" t="s">
        <v>366</v>
      </c>
      <c r="E790" s="744" t="s">
        <v>366</v>
      </c>
      <c r="F790" s="852" t="s">
        <v>941</v>
      </c>
      <c r="G790" s="830"/>
      <c r="H790" s="842">
        <v>489546.12</v>
      </c>
      <c r="I790" s="830" t="s">
        <v>891</v>
      </c>
      <c r="J790" s="774"/>
      <c r="K790" s="774"/>
      <c r="L790" s="622"/>
      <c r="M790" s="622"/>
      <c r="N790" s="622"/>
      <c r="O790" s="622"/>
      <c r="P790" s="622"/>
      <c r="Q790" s="622"/>
      <c r="R790" s="622"/>
      <c r="S790" s="622"/>
      <c r="T790" s="622"/>
      <c r="U790" s="622"/>
      <c r="V790" s="822"/>
      <c r="W790" s="823" t="s">
        <v>379</v>
      </c>
    </row>
    <row r="791" spans="2:23" ht="14.25" x14ac:dyDescent="0.2">
      <c r="B791" s="774">
        <v>56</v>
      </c>
      <c r="C791" s="777"/>
      <c r="D791" s="744" t="s">
        <v>366</v>
      </c>
      <c r="E791" s="744" t="s">
        <v>366</v>
      </c>
      <c r="F791" s="852" t="s">
        <v>941</v>
      </c>
      <c r="G791" s="830"/>
      <c r="H791" s="842">
        <v>926744.93</v>
      </c>
      <c r="I791" s="830" t="s">
        <v>892</v>
      </c>
      <c r="J791" s="774"/>
      <c r="K791" s="774"/>
      <c r="L791" s="622"/>
      <c r="M791" s="622"/>
      <c r="N791" s="622"/>
      <c r="O791" s="622"/>
      <c r="P791" s="622"/>
      <c r="Q791" s="622"/>
      <c r="R791" s="622"/>
      <c r="S791" s="622"/>
      <c r="T791" s="622"/>
      <c r="U791" s="622"/>
      <c r="V791" s="822"/>
      <c r="W791" s="823" t="s">
        <v>379</v>
      </c>
    </row>
    <row r="792" spans="2:23" ht="14.25" x14ac:dyDescent="0.2">
      <c r="B792" s="774">
        <v>57</v>
      </c>
      <c r="C792" s="777"/>
      <c r="D792" s="744" t="s">
        <v>366</v>
      </c>
      <c r="E792" s="744" t="s">
        <v>366</v>
      </c>
      <c r="F792" s="852" t="s">
        <v>941</v>
      </c>
      <c r="G792" s="830"/>
      <c r="H792" s="842">
        <v>17469828.57</v>
      </c>
      <c r="I792" s="830" t="s">
        <v>893</v>
      </c>
      <c r="J792" s="774"/>
      <c r="K792" s="774"/>
      <c r="L792" s="622"/>
      <c r="M792" s="622"/>
      <c r="N792" s="622"/>
      <c r="O792" s="622"/>
      <c r="P792" s="622"/>
      <c r="Q792" s="622"/>
      <c r="R792" s="622"/>
      <c r="S792" s="622"/>
      <c r="T792" s="622"/>
      <c r="U792" s="622"/>
      <c r="V792" s="822"/>
      <c r="W792" s="823" t="s">
        <v>379</v>
      </c>
    </row>
    <row r="793" spans="2:23" ht="14.25" x14ac:dyDescent="0.2">
      <c r="B793" s="774">
        <v>58</v>
      </c>
      <c r="C793" s="777"/>
      <c r="D793" s="744" t="s">
        <v>366</v>
      </c>
      <c r="E793" s="744" t="s">
        <v>366</v>
      </c>
      <c r="F793" s="852" t="s">
        <v>941</v>
      </c>
      <c r="G793" s="830"/>
      <c r="H793" s="842">
        <v>89690</v>
      </c>
      <c r="I793" s="830" t="s">
        <v>894</v>
      </c>
      <c r="J793" s="774"/>
      <c r="K793" s="774"/>
      <c r="L793" s="622"/>
      <c r="M793" s="622"/>
      <c r="N793" s="622"/>
      <c r="O793" s="622"/>
      <c r="P793" s="622"/>
      <c r="Q793" s="622"/>
      <c r="R793" s="622"/>
      <c r="S793" s="622"/>
      <c r="T793" s="622"/>
      <c r="U793" s="622"/>
      <c r="V793" s="822"/>
      <c r="W793" s="823" t="s">
        <v>379</v>
      </c>
    </row>
    <row r="794" spans="2:23" ht="14.25" x14ac:dyDescent="0.2">
      <c r="B794" s="774">
        <v>59</v>
      </c>
      <c r="C794" s="777"/>
      <c r="D794" s="744" t="s">
        <v>366</v>
      </c>
      <c r="E794" s="744" t="s">
        <v>366</v>
      </c>
      <c r="F794" s="852" t="s">
        <v>941</v>
      </c>
      <c r="G794" s="830"/>
      <c r="H794" s="842">
        <v>89200</v>
      </c>
      <c r="I794" s="830" t="s">
        <v>894</v>
      </c>
      <c r="J794" s="774"/>
      <c r="K794" s="774"/>
      <c r="L794" s="622"/>
      <c r="M794" s="622"/>
      <c r="N794" s="622"/>
      <c r="O794" s="622"/>
      <c r="P794" s="622"/>
      <c r="Q794" s="622"/>
      <c r="R794" s="622"/>
      <c r="S794" s="622"/>
      <c r="T794" s="622"/>
      <c r="U794" s="622"/>
      <c r="V794" s="822"/>
      <c r="W794" s="823" t="s">
        <v>379</v>
      </c>
    </row>
    <row r="795" spans="2:23" ht="14.25" x14ac:dyDescent="0.2">
      <c r="B795" s="774">
        <v>60</v>
      </c>
      <c r="C795" s="777"/>
      <c r="D795" s="744" t="s">
        <v>366</v>
      </c>
      <c r="E795" s="744" t="s">
        <v>366</v>
      </c>
      <c r="F795" s="852" t="s">
        <v>941</v>
      </c>
      <c r="G795" s="830"/>
      <c r="H795" s="842">
        <v>59974</v>
      </c>
      <c r="I795" s="830" t="s">
        <v>895</v>
      </c>
      <c r="J795" s="774"/>
      <c r="K795" s="774"/>
      <c r="L795" s="622"/>
      <c r="M795" s="622"/>
      <c r="N795" s="622"/>
      <c r="O795" s="622"/>
      <c r="P795" s="622"/>
      <c r="Q795" s="622"/>
      <c r="R795" s="622"/>
      <c r="S795" s="622"/>
      <c r="T795" s="622"/>
      <c r="U795" s="622"/>
      <c r="V795" s="822"/>
      <c r="W795" s="823" t="s">
        <v>379</v>
      </c>
    </row>
    <row r="796" spans="2:23" ht="14.25" x14ac:dyDescent="0.2">
      <c r="B796" s="774">
        <v>61</v>
      </c>
      <c r="C796" s="777"/>
      <c r="D796" s="744" t="s">
        <v>366</v>
      </c>
      <c r="E796" s="744" t="s">
        <v>366</v>
      </c>
      <c r="F796" s="852" t="s">
        <v>941</v>
      </c>
      <c r="G796" s="830"/>
      <c r="H796" s="842">
        <v>89970</v>
      </c>
      <c r="I796" s="830" t="s">
        <v>895</v>
      </c>
      <c r="J796" s="774"/>
      <c r="K796" s="774"/>
      <c r="L796" s="622"/>
      <c r="M796" s="622"/>
      <c r="N796" s="622"/>
      <c r="O796" s="622"/>
      <c r="P796" s="622"/>
      <c r="Q796" s="622"/>
      <c r="R796" s="622"/>
      <c r="S796" s="622"/>
      <c r="T796" s="622"/>
      <c r="U796" s="622"/>
      <c r="V796" s="822"/>
      <c r="W796" s="823" t="s">
        <v>379</v>
      </c>
    </row>
    <row r="797" spans="2:23" ht="14.25" x14ac:dyDescent="0.2">
      <c r="B797" s="774">
        <v>62</v>
      </c>
      <c r="C797" s="777"/>
      <c r="D797" s="744" t="s">
        <v>366</v>
      </c>
      <c r="E797" s="744" t="s">
        <v>366</v>
      </c>
      <c r="F797" s="852" t="s">
        <v>941</v>
      </c>
      <c r="G797" s="830"/>
      <c r="H797" s="842">
        <v>59996</v>
      </c>
      <c r="I797" s="830" t="s">
        <v>895</v>
      </c>
      <c r="J797" s="774"/>
      <c r="K797" s="774"/>
      <c r="L797" s="622"/>
      <c r="M797" s="622"/>
      <c r="N797" s="622"/>
      <c r="O797" s="622"/>
      <c r="P797" s="622"/>
      <c r="Q797" s="622"/>
      <c r="R797" s="622"/>
      <c r="S797" s="622"/>
      <c r="T797" s="622"/>
      <c r="U797" s="622"/>
      <c r="V797" s="822"/>
      <c r="W797" s="823" t="s">
        <v>379</v>
      </c>
    </row>
    <row r="798" spans="2:23" ht="14.25" x14ac:dyDescent="0.2">
      <c r="B798" s="774">
        <v>63</v>
      </c>
      <c r="C798" s="777"/>
      <c r="D798" s="744" t="s">
        <v>366</v>
      </c>
      <c r="E798" s="744" t="s">
        <v>366</v>
      </c>
      <c r="F798" s="852" t="s">
        <v>941</v>
      </c>
      <c r="G798" s="830"/>
      <c r="H798" s="842">
        <v>89964</v>
      </c>
      <c r="I798" s="830" t="s">
        <v>867</v>
      </c>
      <c r="J798" s="774"/>
      <c r="K798" s="774"/>
      <c r="L798" s="622"/>
      <c r="M798" s="622"/>
      <c r="N798" s="622"/>
      <c r="O798" s="622"/>
      <c r="P798" s="622"/>
      <c r="Q798" s="622"/>
      <c r="R798" s="622"/>
      <c r="S798" s="622"/>
      <c r="T798" s="622"/>
      <c r="U798" s="622"/>
      <c r="V798" s="822"/>
      <c r="W798" s="823" t="s">
        <v>379</v>
      </c>
    </row>
    <row r="799" spans="2:23" ht="14.25" x14ac:dyDescent="0.2">
      <c r="B799" s="774">
        <v>64</v>
      </c>
      <c r="C799" s="777"/>
      <c r="D799" s="744" t="s">
        <v>366</v>
      </c>
      <c r="E799" s="744" t="s">
        <v>366</v>
      </c>
      <c r="F799" s="852" t="s">
        <v>941</v>
      </c>
      <c r="G799" s="830"/>
      <c r="H799" s="842">
        <v>89956</v>
      </c>
      <c r="I799" s="830" t="s">
        <v>867</v>
      </c>
      <c r="J799" s="774"/>
      <c r="K799" s="774"/>
      <c r="L799" s="622"/>
      <c r="M799" s="622"/>
      <c r="N799" s="622"/>
      <c r="O799" s="622"/>
      <c r="P799" s="622"/>
      <c r="Q799" s="622"/>
      <c r="R799" s="622"/>
      <c r="S799" s="622"/>
      <c r="T799" s="622"/>
      <c r="U799" s="622"/>
      <c r="V799" s="822"/>
      <c r="W799" s="823" t="s">
        <v>379</v>
      </c>
    </row>
    <row r="800" spans="2:23" ht="14.25" x14ac:dyDescent="0.2">
      <c r="B800" s="774">
        <v>65</v>
      </c>
      <c r="C800" s="777"/>
      <c r="D800" s="744" t="s">
        <v>366</v>
      </c>
      <c r="E800" s="744" t="s">
        <v>366</v>
      </c>
      <c r="F800" s="852" t="s">
        <v>941</v>
      </c>
      <c r="G800" s="830"/>
      <c r="H800" s="842">
        <v>89967</v>
      </c>
      <c r="I800" s="830" t="s">
        <v>867</v>
      </c>
      <c r="J800" s="774"/>
      <c r="K800" s="774"/>
      <c r="L800" s="622"/>
      <c r="M800" s="622"/>
      <c r="N800" s="622"/>
      <c r="O800" s="622"/>
      <c r="P800" s="622"/>
      <c r="Q800" s="622"/>
      <c r="R800" s="622"/>
      <c r="S800" s="622"/>
      <c r="T800" s="622"/>
      <c r="U800" s="622"/>
      <c r="V800" s="822"/>
      <c r="W800" s="823" t="s">
        <v>379</v>
      </c>
    </row>
    <row r="801" spans="2:23" ht="14.25" x14ac:dyDescent="0.2">
      <c r="B801" s="774">
        <v>66</v>
      </c>
      <c r="C801" s="777"/>
      <c r="D801" s="744" t="s">
        <v>366</v>
      </c>
      <c r="E801" s="744" t="s">
        <v>366</v>
      </c>
      <c r="F801" s="852" t="s">
        <v>941</v>
      </c>
      <c r="G801" s="830"/>
      <c r="H801" s="842">
        <v>29987</v>
      </c>
      <c r="I801" s="830" t="s">
        <v>894</v>
      </c>
      <c r="J801" s="774"/>
      <c r="K801" s="774"/>
      <c r="L801" s="622"/>
      <c r="M801" s="622"/>
      <c r="N801" s="622"/>
      <c r="O801" s="622"/>
      <c r="P801" s="622"/>
      <c r="Q801" s="622"/>
      <c r="R801" s="622"/>
      <c r="S801" s="622"/>
      <c r="T801" s="622"/>
      <c r="U801" s="622"/>
      <c r="V801" s="822"/>
      <c r="W801" s="823" t="s">
        <v>379</v>
      </c>
    </row>
    <row r="802" spans="2:23" ht="14.25" x14ac:dyDescent="0.2">
      <c r="B802" s="774">
        <v>67</v>
      </c>
      <c r="C802" s="777"/>
      <c r="D802" s="744" t="s">
        <v>366</v>
      </c>
      <c r="E802" s="744" t="s">
        <v>366</v>
      </c>
      <c r="F802" s="852" t="s">
        <v>941</v>
      </c>
      <c r="G802" s="830"/>
      <c r="H802" s="842">
        <v>29989</v>
      </c>
      <c r="I802" s="830" t="s">
        <v>867</v>
      </c>
      <c r="J802" s="774"/>
      <c r="K802" s="774"/>
      <c r="L802" s="622"/>
      <c r="M802" s="622"/>
      <c r="N802" s="622"/>
      <c r="O802" s="622"/>
      <c r="P802" s="622"/>
      <c r="Q802" s="622"/>
      <c r="R802" s="622"/>
      <c r="S802" s="622"/>
      <c r="T802" s="622"/>
      <c r="U802" s="622"/>
      <c r="V802" s="822"/>
      <c r="W802" s="823" t="s">
        <v>379</v>
      </c>
    </row>
    <row r="803" spans="2:23" ht="14.25" x14ac:dyDescent="0.2">
      <c r="B803" s="774">
        <v>68</v>
      </c>
      <c r="C803" s="777"/>
      <c r="D803" s="744" t="s">
        <v>366</v>
      </c>
      <c r="E803" s="744" t="s">
        <v>366</v>
      </c>
      <c r="F803" s="852" t="s">
        <v>941</v>
      </c>
      <c r="G803" s="830"/>
      <c r="H803" s="842">
        <v>29988</v>
      </c>
      <c r="I803" s="830" t="s">
        <v>867</v>
      </c>
      <c r="J803" s="774"/>
      <c r="K803" s="774"/>
      <c r="L803" s="622"/>
      <c r="M803" s="622"/>
      <c r="N803" s="622"/>
      <c r="O803" s="622"/>
      <c r="P803" s="622"/>
      <c r="Q803" s="622"/>
      <c r="R803" s="622"/>
      <c r="S803" s="622"/>
      <c r="T803" s="622"/>
      <c r="U803" s="622"/>
      <c r="V803" s="822"/>
      <c r="W803" s="823" t="s">
        <v>379</v>
      </c>
    </row>
    <row r="804" spans="2:23" ht="14.25" x14ac:dyDescent="0.2">
      <c r="B804" s="774">
        <v>69</v>
      </c>
      <c r="C804" s="777"/>
      <c r="D804" s="744" t="s">
        <v>366</v>
      </c>
      <c r="E804" s="744" t="s">
        <v>366</v>
      </c>
      <c r="F804" s="852" t="s">
        <v>941</v>
      </c>
      <c r="G804" s="830"/>
      <c r="H804" s="842">
        <v>29987</v>
      </c>
      <c r="I804" s="830" t="s">
        <v>895</v>
      </c>
      <c r="J804" s="774"/>
      <c r="K804" s="774"/>
      <c r="L804" s="622"/>
      <c r="M804" s="622"/>
      <c r="N804" s="622"/>
      <c r="O804" s="622"/>
      <c r="P804" s="622"/>
      <c r="Q804" s="622"/>
      <c r="R804" s="622"/>
      <c r="S804" s="622"/>
      <c r="T804" s="622"/>
      <c r="U804" s="622"/>
      <c r="V804" s="822"/>
      <c r="W804" s="823" t="s">
        <v>379</v>
      </c>
    </row>
    <row r="805" spans="2:23" ht="14.25" x14ac:dyDescent="0.2">
      <c r="B805" s="774">
        <v>70</v>
      </c>
      <c r="C805" s="777"/>
      <c r="D805" s="744" t="s">
        <v>366</v>
      </c>
      <c r="E805" s="744" t="s">
        <v>366</v>
      </c>
      <c r="F805" s="852" t="s">
        <v>941</v>
      </c>
      <c r="G805" s="830"/>
      <c r="H805" s="842">
        <v>150000</v>
      </c>
      <c r="I805" s="830" t="s">
        <v>896</v>
      </c>
      <c r="J805" s="774"/>
      <c r="K805" s="774"/>
      <c r="L805" s="622"/>
      <c r="M805" s="622"/>
      <c r="N805" s="622"/>
      <c r="O805" s="622"/>
      <c r="P805" s="622"/>
      <c r="Q805" s="622"/>
      <c r="R805" s="622"/>
      <c r="S805" s="622"/>
      <c r="T805" s="622"/>
      <c r="U805" s="622"/>
      <c r="V805" s="822"/>
      <c r="W805" s="823" t="s">
        <v>379</v>
      </c>
    </row>
    <row r="806" spans="2:23" ht="14.25" x14ac:dyDescent="0.2">
      <c r="B806" s="774">
        <v>71</v>
      </c>
      <c r="C806" s="777"/>
      <c r="D806" s="744" t="s">
        <v>366</v>
      </c>
      <c r="E806" s="744" t="s">
        <v>366</v>
      </c>
      <c r="F806" s="852" t="s">
        <v>941</v>
      </c>
      <c r="G806" s="830"/>
      <c r="H806" s="842">
        <v>20565.599999999999</v>
      </c>
      <c r="I806" s="830" t="s">
        <v>897</v>
      </c>
      <c r="J806" s="774"/>
      <c r="K806" s="774"/>
      <c r="L806" s="622"/>
      <c r="M806" s="622"/>
      <c r="N806" s="622"/>
      <c r="O806" s="622"/>
      <c r="P806" s="622"/>
      <c r="Q806" s="622"/>
      <c r="R806" s="622"/>
      <c r="S806" s="622"/>
      <c r="T806" s="622"/>
      <c r="U806" s="622"/>
      <c r="V806" s="822"/>
      <c r="W806" s="823" t="s">
        <v>379</v>
      </c>
    </row>
    <row r="807" spans="2:23" ht="14.25" x14ac:dyDescent="0.2">
      <c r="B807" s="774">
        <v>72</v>
      </c>
      <c r="C807" s="777"/>
      <c r="D807" s="744" t="s">
        <v>366</v>
      </c>
      <c r="E807" s="744" t="s">
        <v>366</v>
      </c>
      <c r="F807" s="852" t="s">
        <v>941</v>
      </c>
      <c r="G807" s="830"/>
      <c r="H807" s="842">
        <v>177716.7</v>
      </c>
      <c r="I807" s="830" t="s">
        <v>898</v>
      </c>
      <c r="J807" s="774"/>
      <c r="K807" s="774"/>
      <c r="L807" s="622"/>
      <c r="M807" s="622"/>
      <c r="N807" s="622"/>
      <c r="O807" s="622"/>
      <c r="P807" s="622"/>
      <c r="Q807" s="622"/>
      <c r="R807" s="622"/>
      <c r="S807" s="622"/>
      <c r="T807" s="622"/>
      <c r="U807" s="622"/>
      <c r="V807" s="822"/>
      <c r="W807" s="823" t="s">
        <v>379</v>
      </c>
    </row>
    <row r="808" spans="2:23" ht="14.25" x14ac:dyDescent="0.2">
      <c r="B808" s="774">
        <v>73</v>
      </c>
      <c r="C808" s="777"/>
      <c r="D808" s="744" t="s">
        <v>366</v>
      </c>
      <c r="E808" s="744" t="s">
        <v>366</v>
      </c>
      <c r="F808" s="852" t="s">
        <v>941</v>
      </c>
      <c r="G808" s="830"/>
      <c r="H808" s="842">
        <v>197700</v>
      </c>
      <c r="I808" s="830" t="s">
        <v>899</v>
      </c>
      <c r="J808" s="774"/>
      <c r="K808" s="774"/>
      <c r="L808" s="622"/>
      <c r="M808" s="622"/>
      <c r="N808" s="622"/>
      <c r="O808" s="622"/>
      <c r="P808" s="622"/>
      <c r="Q808" s="622"/>
      <c r="R808" s="622"/>
      <c r="S808" s="622"/>
      <c r="T808" s="622"/>
      <c r="U808" s="622"/>
      <c r="V808" s="822"/>
      <c r="W808" s="823" t="s">
        <v>379</v>
      </c>
    </row>
    <row r="809" spans="2:23" ht="14.25" x14ac:dyDescent="0.2">
      <c r="B809" s="774">
        <v>74</v>
      </c>
      <c r="C809" s="777"/>
      <c r="D809" s="744" t="s">
        <v>366</v>
      </c>
      <c r="E809" s="744" t="s">
        <v>366</v>
      </c>
      <c r="F809" s="852" t="s">
        <v>941</v>
      </c>
      <c r="G809" s="830"/>
      <c r="H809" s="842">
        <v>32500</v>
      </c>
      <c r="I809" s="830" t="s">
        <v>900</v>
      </c>
      <c r="J809" s="774"/>
      <c r="K809" s="774"/>
      <c r="L809" s="622"/>
      <c r="M809" s="622"/>
      <c r="N809" s="622"/>
      <c r="O809" s="622"/>
      <c r="P809" s="622"/>
      <c r="Q809" s="622"/>
      <c r="R809" s="622"/>
      <c r="S809" s="622"/>
      <c r="T809" s="622"/>
      <c r="U809" s="622"/>
      <c r="V809" s="822"/>
      <c r="W809" s="823" t="s">
        <v>379</v>
      </c>
    </row>
    <row r="810" spans="2:23" ht="14.25" x14ac:dyDescent="0.2">
      <c r="B810" s="774">
        <v>75</v>
      </c>
      <c r="C810" s="777"/>
      <c r="D810" s="744" t="s">
        <v>366</v>
      </c>
      <c r="E810" s="744" t="s">
        <v>366</v>
      </c>
      <c r="F810" s="852" t="s">
        <v>941</v>
      </c>
      <c r="G810" s="830"/>
      <c r="H810" s="842">
        <v>591956.11</v>
      </c>
      <c r="I810" s="830" t="s">
        <v>901</v>
      </c>
      <c r="J810" s="774"/>
      <c r="K810" s="774"/>
      <c r="L810" s="622"/>
      <c r="M810" s="622"/>
      <c r="N810" s="622"/>
      <c r="O810" s="622"/>
      <c r="P810" s="622"/>
      <c r="Q810" s="622"/>
      <c r="R810" s="622"/>
      <c r="S810" s="622"/>
      <c r="T810" s="622"/>
      <c r="U810" s="622"/>
      <c r="V810" s="822"/>
      <c r="W810" s="823" t="s">
        <v>379</v>
      </c>
    </row>
    <row r="811" spans="2:23" ht="14.25" x14ac:dyDescent="0.2">
      <c r="B811" s="774">
        <v>76</v>
      </c>
      <c r="C811" s="777"/>
      <c r="D811" s="744" t="s">
        <v>366</v>
      </c>
      <c r="E811" s="744" t="s">
        <v>366</v>
      </c>
      <c r="F811" s="852" t="s">
        <v>941</v>
      </c>
      <c r="G811" s="830"/>
      <c r="H811" s="842">
        <v>179146.26</v>
      </c>
      <c r="I811" s="830" t="s">
        <v>902</v>
      </c>
      <c r="J811" s="774"/>
      <c r="K811" s="774"/>
      <c r="L811" s="622"/>
      <c r="M811" s="622"/>
      <c r="N811" s="622"/>
      <c r="O811" s="622"/>
      <c r="P811" s="622"/>
      <c r="Q811" s="622"/>
      <c r="R811" s="622"/>
      <c r="S811" s="622"/>
      <c r="T811" s="622"/>
      <c r="U811" s="622"/>
      <c r="V811" s="822"/>
      <c r="W811" s="823" t="s">
        <v>379</v>
      </c>
    </row>
    <row r="812" spans="2:23" ht="14.25" x14ac:dyDescent="0.2">
      <c r="B812" s="774">
        <v>77</v>
      </c>
      <c r="C812" s="777"/>
      <c r="D812" s="744" t="s">
        <v>366</v>
      </c>
      <c r="E812" s="744" t="s">
        <v>366</v>
      </c>
      <c r="F812" s="852" t="s">
        <v>941</v>
      </c>
      <c r="G812" s="830"/>
      <c r="H812" s="842">
        <v>176473.21</v>
      </c>
      <c r="I812" s="830" t="s">
        <v>903</v>
      </c>
      <c r="J812" s="774"/>
      <c r="K812" s="774"/>
      <c r="L812" s="622"/>
      <c r="M812" s="622"/>
      <c r="N812" s="622"/>
      <c r="O812" s="622"/>
      <c r="P812" s="622"/>
      <c r="Q812" s="622"/>
      <c r="R812" s="622"/>
      <c r="S812" s="622"/>
      <c r="T812" s="622"/>
      <c r="U812" s="622"/>
      <c r="V812" s="822"/>
      <c r="W812" s="823" t="s">
        <v>379</v>
      </c>
    </row>
    <row r="813" spans="2:23" ht="14.25" x14ac:dyDescent="0.2">
      <c r="B813" s="774">
        <v>78</v>
      </c>
      <c r="C813" s="777"/>
      <c r="D813" s="744" t="s">
        <v>366</v>
      </c>
      <c r="E813" s="744" t="s">
        <v>366</v>
      </c>
      <c r="F813" s="852" t="s">
        <v>941</v>
      </c>
      <c r="G813" s="830"/>
      <c r="H813" s="842">
        <v>178843.2</v>
      </c>
      <c r="I813" s="830" t="s">
        <v>904</v>
      </c>
      <c r="J813" s="774"/>
      <c r="K813" s="774"/>
      <c r="L813" s="622"/>
      <c r="M813" s="622"/>
      <c r="N813" s="622"/>
      <c r="O813" s="622"/>
      <c r="P813" s="622"/>
      <c r="Q813" s="622"/>
      <c r="R813" s="622"/>
      <c r="S813" s="622"/>
      <c r="T813" s="622"/>
      <c r="U813" s="622"/>
      <c r="V813" s="822"/>
      <c r="W813" s="823" t="s">
        <v>379</v>
      </c>
    </row>
    <row r="814" spans="2:23" ht="14.25" x14ac:dyDescent="0.2">
      <c r="B814" s="774">
        <v>79</v>
      </c>
      <c r="C814" s="777"/>
      <c r="D814" s="744" t="s">
        <v>366</v>
      </c>
      <c r="E814" s="744" t="s">
        <v>366</v>
      </c>
      <c r="F814" s="852" t="s">
        <v>941</v>
      </c>
      <c r="G814" s="830"/>
      <c r="H814" s="842">
        <v>118799.4</v>
      </c>
      <c r="I814" s="830" t="s">
        <v>732</v>
      </c>
      <c r="J814" s="774"/>
      <c r="K814" s="774"/>
      <c r="L814" s="622"/>
      <c r="M814" s="622"/>
      <c r="N814" s="622"/>
      <c r="O814" s="622"/>
      <c r="P814" s="622"/>
      <c r="Q814" s="622"/>
      <c r="R814" s="622"/>
      <c r="S814" s="622"/>
      <c r="T814" s="622"/>
      <c r="U814" s="622"/>
      <c r="V814" s="822"/>
      <c r="W814" s="823" t="s">
        <v>379</v>
      </c>
    </row>
    <row r="815" spans="2:23" ht="14.25" x14ac:dyDescent="0.2">
      <c r="B815" s="774">
        <v>80</v>
      </c>
      <c r="C815" s="777"/>
      <c r="D815" s="744" t="s">
        <v>366</v>
      </c>
      <c r="E815" s="744" t="s">
        <v>366</v>
      </c>
      <c r="F815" s="852" t="s">
        <v>941</v>
      </c>
      <c r="G815" s="830"/>
      <c r="H815" s="842">
        <v>89780</v>
      </c>
      <c r="I815" s="830" t="s">
        <v>905</v>
      </c>
      <c r="J815" s="774"/>
      <c r="K815" s="774"/>
      <c r="L815" s="622"/>
      <c r="M815" s="622"/>
      <c r="N815" s="622"/>
      <c r="O815" s="622"/>
      <c r="P815" s="622"/>
      <c r="Q815" s="622"/>
      <c r="R815" s="622"/>
      <c r="S815" s="622"/>
      <c r="T815" s="622"/>
      <c r="U815" s="622"/>
      <c r="V815" s="822"/>
      <c r="W815" s="823" t="s">
        <v>379</v>
      </c>
    </row>
    <row r="816" spans="2:23" ht="14.25" x14ac:dyDescent="0.2">
      <c r="B816" s="774">
        <v>81</v>
      </c>
      <c r="C816" s="777"/>
      <c r="D816" s="744" t="s">
        <v>366</v>
      </c>
      <c r="E816" s="744" t="s">
        <v>366</v>
      </c>
      <c r="F816" s="852" t="s">
        <v>941</v>
      </c>
      <c r="G816" s="830"/>
      <c r="H816" s="842">
        <v>864500</v>
      </c>
      <c r="I816" s="830" t="s">
        <v>906</v>
      </c>
      <c r="J816" s="774"/>
      <c r="K816" s="774"/>
      <c r="L816" s="622"/>
      <c r="M816" s="622"/>
      <c r="N816" s="622"/>
      <c r="O816" s="622"/>
      <c r="P816" s="622"/>
      <c r="Q816" s="622"/>
      <c r="R816" s="622"/>
      <c r="S816" s="622"/>
      <c r="T816" s="622"/>
      <c r="U816" s="622"/>
      <c r="V816" s="822"/>
      <c r="W816" s="823" t="s">
        <v>379</v>
      </c>
    </row>
    <row r="817" spans="2:23" ht="14.25" x14ac:dyDescent="0.2">
      <c r="B817" s="774">
        <v>82</v>
      </c>
      <c r="C817" s="777"/>
      <c r="D817" s="744" t="s">
        <v>366</v>
      </c>
      <c r="E817" s="744" t="s">
        <v>366</v>
      </c>
      <c r="F817" s="852" t="s">
        <v>941</v>
      </c>
      <c r="G817" s="830"/>
      <c r="H817" s="842">
        <v>426936</v>
      </c>
      <c r="I817" s="830" t="s">
        <v>907</v>
      </c>
      <c r="J817" s="774"/>
      <c r="K817" s="774"/>
      <c r="L817" s="622"/>
      <c r="M817" s="622"/>
      <c r="N817" s="622"/>
      <c r="O817" s="622"/>
      <c r="P817" s="622"/>
      <c r="Q817" s="622"/>
      <c r="R817" s="622"/>
      <c r="S817" s="622"/>
      <c r="T817" s="622"/>
      <c r="U817" s="622"/>
      <c r="V817" s="822"/>
      <c r="W817" s="823" t="s">
        <v>379</v>
      </c>
    </row>
    <row r="818" spans="2:23" ht="14.25" x14ac:dyDescent="0.2">
      <c r="B818" s="774">
        <v>83</v>
      </c>
      <c r="C818" s="777"/>
      <c r="D818" s="744" t="s">
        <v>366</v>
      </c>
      <c r="E818" s="744" t="s">
        <v>366</v>
      </c>
      <c r="F818" s="852" t="s">
        <v>941</v>
      </c>
      <c r="G818" s="830"/>
      <c r="H818" s="842">
        <v>65531.07</v>
      </c>
      <c r="I818" s="830" t="s">
        <v>908</v>
      </c>
      <c r="J818" s="774"/>
      <c r="K818" s="774"/>
      <c r="L818" s="622"/>
      <c r="M818" s="622"/>
      <c r="N818" s="622"/>
      <c r="O818" s="622"/>
      <c r="P818" s="622"/>
      <c r="Q818" s="622"/>
      <c r="R818" s="622"/>
      <c r="S818" s="622"/>
      <c r="T818" s="622"/>
      <c r="U818" s="622"/>
      <c r="V818" s="822"/>
      <c r="W818" s="823" t="s">
        <v>379</v>
      </c>
    </row>
    <row r="819" spans="2:23" ht="14.25" x14ac:dyDescent="0.2">
      <c r="B819" s="774">
        <v>84</v>
      </c>
      <c r="C819" s="777"/>
      <c r="D819" s="744" t="s">
        <v>366</v>
      </c>
      <c r="E819" s="744" t="s">
        <v>366</v>
      </c>
      <c r="F819" s="852" t="s">
        <v>941</v>
      </c>
      <c r="G819" s="830"/>
      <c r="H819" s="842">
        <v>73618.97</v>
      </c>
      <c r="I819" s="830" t="s">
        <v>909</v>
      </c>
      <c r="J819" s="774"/>
      <c r="K819" s="774"/>
      <c r="L819" s="622"/>
      <c r="M819" s="622"/>
      <c r="N819" s="622"/>
      <c r="O819" s="622"/>
      <c r="P819" s="622"/>
      <c r="Q819" s="622"/>
      <c r="R819" s="622"/>
      <c r="S819" s="622"/>
      <c r="T819" s="622"/>
      <c r="U819" s="622"/>
      <c r="V819" s="822"/>
      <c r="W819" s="823" t="s">
        <v>379</v>
      </c>
    </row>
    <row r="820" spans="2:23" ht="14.25" x14ac:dyDescent="0.2">
      <c r="B820" s="774">
        <v>85</v>
      </c>
      <c r="C820" s="777"/>
      <c r="D820" s="744" t="s">
        <v>366</v>
      </c>
      <c r="E820" s="744" t="s">
        <v>366</v>
      </c>
      <c r="F820" s="852" t="s">
        <v>941</v>
      </c>
      <c r="G820" s="830"/>
      <c r="H820" s="842">
        <v>33486.980000000003</v>
      </c>
      <c r="I820" s="830" t="s">
        <v>910</v>
      </c>
      <c r="J820" s="774"/>
      <c r="K820" s="774"/>
      <c r="L820" s="622"/>
      <c r="M820" s="622"/>
      <c r="N820" s="622"/>
      <c r="O820" s="622"/>
      <c r="P820" s="622"/>
      <c r="Q820" s="622"/>
      <c r="R820" s="622"/>
      <c r="S820" s="622"/>
      <c r="T820" s="622"/>
      <c r="U820" s="622"/>
      <c r="V820" s="822"/>
      <c r="W820" s="823" t="s">
        <v>379</v>
      </c>
    </row>
    <row r="821" spans="2:23" ht="14.25" x14ac:dyDescent="0.2">
      <c r="B821" s="774">
        <v>86</v>
      </c>
      <c r="C821" s="777"/>
      <c r="D821" s="744" t="s">
        <v>366</v>
      </c>
      <c r="E821" s="744" t="s">
        <v>366</v>
      </c>
      <c r="F821" s="852" t="s">
        <v>941</v>
      </c>
      <c r="G821" s="830"/>
      <c r="H821" s="842">
        <v>159056.43</v>
      </c>
      <c r="I821" s="830" t="s">
        <v>911</v>
      </c>
      <c r="J821" s="774"/>
      <c r="K821" s="774"/>
      <c r="L821" s="622"/>
      <c r="M821" s="622"/>
      <c r="N821" s="622"/>
      <c r="O821" s="622"/>
      <c r="P821" s="622"/>
      <c r="Q821" s="622"/>
      <c r="R821" s="622"/>
      <c r="S821" s="622"/>
      <c r="T821" s="622"/>
      <c r="U821" s="622"/>
      <c r="V821" s="822"/>
      <c r="W821" s="823" t="s">
        <v>379</v>
      </c>
    </row>
    <row r="822" spans="2:23" ht="14.25" x14ac:dyDescent="0.2">
      <c r="B822" s="774">
        <v>87</v>
      </c>
      <c r="C822" s="777"/>
      <c r="D822" s="744" t="s">
        <v>366</v>
      </c>
      <c r="E822" s="744" t="s">
        <v>366</v>
      </c>
      <c r="F822" s="852" t="s">
        <v>941</v>
      </c>
      <c r="G822" s="830"/>
      <c r="H822" s="842">
        <v>59571</v>
      </c>
      <c r="I822" s="830" t="s">
        <v>903</v>
      </c>
      <c r="J822" s="774"/>
      <c r="K822" s="774"/>
      <c r="L822" s="622"/>
      <c r="M822" s="622"/>
      <c r="N822" s="622"/>
      <c r="O822" s="622"/>
      <c r="P822" s="622"/>
      <c r="Q822" s="622"/>
      <c r="R822" s="622"/>
      <c r="S822" s="622"/>
      <c r="T822" s="622"/>
      <c r="U822" s="622"/>
      <c r="V822" s="822"/>
      <c r="W822" s="823" t="s">
        <v>379</v>
      </c>
    </row>
    <row r="823" spans="2:23" ht="14.25" x14ac:dyDescent="0.2">
      <c r="B823" s="774">
        <v>88</v>
      </c>
      <c r="C823" s="777"/>
      <c r="D823" s="744" t="s">
        <v>366</v>
      </c>
      <c r="E823" s="744" t="s">
        <v>366</v>
      </c>
      <c r="F823" s="852" t="s">
        <v>941</v>
      </c>
      <c r="G823" s="830"/>
      <c r="H823" s="842">
        <v>29960</v>
      </c>
      <c r="I823" s="830" t="s">
        <v>912</v>
      </c>
      <c r="J823" s="774"/>
      <c r="K823" s="774"/>
      <c r="L823" s="622"/>
      <c r="M823" s="622"/>
      <c r="N823" s="622"/>
      <c r="O823" s="622"/>
      <c r="P823" s="622"/>
      <c r="Q823" s="622"/>
      <c r="R823" s="622"/>
      <c r="S823" s="622"/>
      <c r="T823" s="622"/>
      <c r="U823" s="622"/>
      <c r="V823" s="822"/>
      <c r="W823" s="823" t="s">
        <v>379</v>
      </c>
    </row>
    <row r="824" spans="2:23" ht="14.25" x14ac:dyDescent="0.2">
      <c r="B824" s="774">
        <v>89</v>
      </c>
      <c r="C824" s="777"/>
      <c r="D824" s="744" t="s">
        <v>366</v>
      </c>
      <c r="E824" s="744" t="s">
        <v>366</v>
      </c>
      <c r="F824" s="852" t="s">
        <v>941</v>
      </c>
      <c r="G824" s="830"/>
      <c r="H824" s="842">
        <v>29704.1</v>
      </c>
      <c r="I824" s="830" t="s">
        <v>913</v>
      </c>
      <c r="J824" s="774"/>
      <c r="K824" s="774"/>
      <c r="L824" s="622"/>
      <c r="M824" s="622"/>
      <c r="N824" s="622"/>
      <c r="O824" s="622"/>
      <c r="P824" s="622"/>
      <c r="Q824" s="622"/>
      <c r="R824" s="622"/>
      <c r="S824" s="622"/>
      <c r="T824" s="622"/>
      <c r="U824" s="622"/>
      <c r="V824" s="822"/>
      <c r="W824" s="823" t="s">
        <v>379</v>
      </c>
    </row>
    <row r="825" spans="2:23" ht="14.25" x14ac:dyDescent="0.2">
      <c r="B825" s="774">
        <v>90</v>
      </c>
      <c r="C825" s="777"/>
      <c r="D825" s="744" t="s">
        <v>366</v>
      </c>
      <c r="E825" s="744" t="s">
        <v>366</v>
      </c>
      <c r="F825" s="852" t="s">
        <v>941</v>
      </c>
      <c r="G825" s="830"/>
      <c r="H825" s="842">
        <v>29060.7</v>
      </c>
      <c r="I825" s="830" t="s">
        <v>914</v>
      </c>
      <c r="J825" s="774"/>
      <c r="K825" s="774"/>
      <c r="L825" s="622"/>
      <c r="M825" s="622"/>
      <c r="N825" s="622"/>
      <c r="O825" s="622"/>
      <c r="P825" s="622"/>
      <c r="Q825" s="622"/>
      <c r="R825" s="622"/>
      <c r="S825" s="622"/>
      <c r="T825" s="622"/>
      <c r="U825" s="622"/>
      <c r="V825" s="822"/>
      <c r="W825" s="823" t="s">
        <v>379</v>
      </c>
    </row>
    <row r="826" spans="2:23" ht="14.25" x14ac:dyDescent="0.2">
      <c r="B826" s="774">
        <v>91</v>
      </c>
      <c r="C826" s="777"/>
      <c r="D826" s="744" t="s">
        <v>366</v>
      </c>
      <c r="E826" s="744" t="s">
        <v>366</v>
      </c>
      <c r="F826" s="852" t="s">
        <v>941</v>
      </c>
      <c r="G826" s="830"/>
      <c r="H826" s="842">
        <v>2652985.67</v>
      </c>
      <c r="I826" s="830" t="s">
        <v>915</v>
      </c>
      <c r="J826" s="774"/>
      <c r="K826" s="774"/>
      <c r="L826" s="622"/>
      <c r="M826" s="622"/>
      <c r="N826" s="622"/>
      <c r="O826" s="622"/>
      <c r="P826" s="622"/>
      <c r="Q826" s="622"/>
      <c r="R826" s="622"/>
      <c r="S826" s="622"/>
      <c r="T826" s="622"/>
      <c r="U826" s="622"/>
      <c r="V826" s="822"/>
      <c r="W826" s="823" t="s">
        <v>379</v>
      </c>
    </row>
    <row r="827" spans="2:23" ht="14.25" x14ac:dyDescent="0.2">
      <c r="B827" s="774">
        <v>92</v>
      </c>
      <c r="C827" s="777"/>
      <c r="D827" s="744" t="s">
        <v>366</v>
      </c>
      <c r="E827" s="744" t="s">
        <v>366</v>
      </c>
      <c r="F827" s="852" t="s">
        <v>941</v>
      </c>
      <c r="G827" s="830"/>
      <c r="H827" s="842">
        <v>5000</v>
      </c>
      <c r="I827" s="830" t="s">
        <v>916</v>
      </c>
      <c r="J827" s="774"/>
      <c r="K827" s="774"/>
      <c r="L827" s="622"/>
      <c r="M827" s="622"/>
      <c r="N827" s="622"/>
      <c r="O827" s="622"/>
      <c r="P827" s="622"/>
      <c r="Q827" s="622"/>
      <c r="R827" s="622"/>
      <c r="S827" s="622"/>
      <c r="T827" s="622"/>
      <c r="U827" s="622"/>
      <c r="V827" s="822"/>
      <c r="W827" s="823" t="s">
        <v>379</v>
      </c>
    </row>
    <row r="828" spans="2:23" ht="14.25" x14ac:dyDescent="0.2">
      <c r="B828" s="774">
        <v>93</v>
      </c>
      <c r="C828" s="777"/>
      <c r="D828" s="744" t="s">
        <v>366</v>
      </c>
      <c r="E828" s="744" t="s">
        <v>366</v>
      </c>
      <c r="F828" s="852" t="s">
        <v>941</v>
      </c>
      <c r="G828" s="830"/>
      <c r="H828" s="842">
        <v>4975.2299999999996</v>
      </c>
      <c r="I828" s="830" t="s">
        <v>917</v>
      </c>
      <c r="J828" s="774"/>
      <c r="K828" s="774"/>
      <c r="L828" s="622"/>
      <c r="M828" s="622"/>
      <c r="N828" s="622"/>
      <c r="O828" s="622"/>
      <c r="P828" s="622"/>
      <c r="Q828" s="622"/>
      <c r="R828" s="622"/>
      <c r="S828" s="622"/>
      <c r="T828" s="622"/>
      <c r="U828" s="622"/>
      <c r="V828" s="822"/>
      <c r="W828" s="823" t="s">
        <v>379</v>
      </c>
    </row>
    <row r="829" spans="2:23" ht="14.25" x14ac:dyDescent="0.2">
      <c r="B829" s="774">
        <v>94</v>
      </c>
      <c r="C829" s="777"/>
      <c r="D829" s="744" t="s">
        <v>366</v>
      </c>
      <c r="E829" s="744" t="s">
        <v>366</v>
      </c>
      <c r="F829" s="852" t="s">
        <v>941</v>
      </c>
      <c r="G829" s="830"/>
      <c r="H829" s="842">
        <v>17600</v>
      </c>
      <c r="I829" s="830" t="s">
        <v>918</v>
      </c>
      <c r="J829" s="774"/>
      <c r="K829" s="774"/>
      <c r="L829" s="622"/>
      <c r="M829" s="622"/>
      <c r="N829" s="622"/>
      <c r="O829" s="622"/>
      <c r="P829" s="622"/>
      <c r="Q829" s="622"/>
      <c r="R829" s="622"/>
      <c r="S829" s="622"/>
      <c r="T829" s="622"/>
      <c r="U829" s="622"/>
      <c r="V829" s="822"/>
      <c r="W829" s="823" t="s">
        <v>379</v>
      </c>
    </row>
    <row r="830" spans="2:23" ht="14.25" x14ac:dyDescent="0.2">
      <c r="B830" s="774">
        <v>95</v>
      </c>
      <c r="C830" s="777"/>
      <c r="D830" s="744" t="s">
        <v>366</v>
      </c>
      <c r="E830" s="744" t="s">
        <v>366</v>
      </c>
      <c r="F830" s="852" t="s">
        <v>941</v>
      </c>
      <c r="G830" s="830"/>
      <c r="H830" s="842">
        <v>33468.76</v>
      </c>
      <c r="I830" s="830" t="s">
        <v>919</v>
      </c>
      <c r="J830" s="774"/>
      <c r="K830" s="774"/>
      <c r="L830" s="622"/>
      <c r="M830" s="622"/>
      <c r="N830" s="622"/>
      <c r="O830" s="622"/>
      <c r="P830" s="622"/>
      <c r="Q830" s="622"/>
      <c r="R830" s="622"/>
      <c r="S830" s="622"/>
      <c r="T830" s="622"/>
      <c r="U830" s="622"/>
      <c r="V830" s="822"/>
      <c r="W830" s="823" t="s">
        <v>972</v>
      </c>
    </row>
    <row r="831" spans="2:23" ht="14.25" x14ac:dyDescent="0.2">
      <c r="B831" s="774">
        <v>96</v>
      </c>
      <c r="C831" s="777"/>
      <c r="D831" s="744" t="s">
        <v>366</v>
      </c>
      <c r="E831" s="744" t="s">
        <v>366</v>
      </c>
      <c r="F831" s="852" t="s">
        <v>941</v>
      </c>
      <c r="G831" s="830"/>
      <c r="H831" s="842">
        <v>43400</v>
      </c>
      <c r="I831" s="830" t="s">
        <v>920</v>
      </c>
      <c r="J831" s="774"/>
      <c r="K831" s="774"/>
      <c r="L831" s="622"/>
      <c r="M831" s="622"/>
      <c r="N831" s="622"/>
      <c r="O831" s="622"/>
      <c r="P831" s="622"/>
      <c r="Q831" s="622"/>
      <c r="R831" s="622"/>
      <c r="S831" s="622"/>
      <c r="T831" s="622"/>
      <c r="U831" s="622"/>
      <c r="V831" s="822"/>
      <c r="W831" s="823" t="s">
        <v>379</v>
      </c>
    </row>
    <row r="832" spans="2:23" ht="14.25" x14ac:dyDescent="0.2">
      <c r="B832" s="774">
        <v>97</v>
      </c>
      <c r="C832" s="777"/>
      <c r="D832" s="744" t="s">
        <v>366</v>
      </c>
      <c r="E832" s="744" t="s">
        <v>366</v>
      </c>
      <c r="F832" s="852" t="s">
        <v>941</v>
      </c>
      <c r="G832" s="830"/>
      <c r="H832" s="842">
        <v>13753.86</v>
      </c>
      <c r="I832" s="830" t="s">
        <v>921</v>
      </c>
      <c r="J832" s="774"/>
      <c r="K832" s="774"/>
      <c r="L832" s="622"/>
      <c r="M832" s="622"/>
      <c r="N832" s="622"/>
      <c r="O832" s="622"/>
      <c r="P832" s="622"/>
      <c r="Q832" s="622"/>
      <c r="R832" s="622"/>
      <c r="S832" s="622"/>
      <c r="T832" s="622"/>
      <c r="U832" s="622"/>
      <c r="V832" s="822"/>
      <c r="W832" s="823" t="s">
        <v>379</v>
      </c>
    </row>
    <row r="833" spans="2:23" ht="14.25" x14ac:dyDescent="0.2">
      <c r="B833" s="774">
        <v>98</v>
      </c>
      <c r="C833" s="777"/>
      <c r="D833" s="744" t="s">
        <v>366</v>
      </c>
      <c r="E833" s="744" t="s">
        <v>366</v>
      </c>
      <c r="F833" s="852" t="s">
        <v>941</v>
      </c>
      <c r="G833" s="830"/>
      <c r="H833" s="842">
        <v>72000</v>
      </c>
      <c r="I833" s="830" t="s">
        <v>912</v>
      </c>
      <c r="J833" s="774"/>
      <c r="K833" s="774"/>
      <c r="L833" s="622"/>
      <c r="M833" s="622"/>
      <c r="N833" s="622"/>
      <c r="O833" s="622"/>
      <c r="P833" s="622"/>
      <c r="Q833" s="622"/>
      <c r="R833" s="622"/>
      <c r="S833" s="622"/>
      <c r="T833" s="622"/>
      <c r="U833" s="622"/>
      <c r="V833" s="822"/>
      <c r="W833" s="823" t="s">
        <v>379</v>
      </c>
    </row>
    <row r="834" spans="2:23" ht="14.25" x14ac:dyDescent="0.2">
      <c r="B834" s="774">
        <v>99</v>
      </c>
      <c r="C834" s="777"/>
      <c r="D834" s="744" t="s">
        <v>366</v>
      </c>
      <c r="E834" s="744" t="s">
        <v>366</v>
      </c>
      <c r="F834" s="852" t="s">
        <v>941</v>
      </c>
      <c r="G834" s="830"/>
      <c r="H834" s="842">
        <v>1300</v>
      </c>
      <c r="I834" s="830" t="s">
        <v>922</v>
      </c>
      <c r="J834" s="774"/>
      <c r="K834" s="774"/>
      <c r="L834" s="622"/>
      <c r="M834" s="622"/>
      <c r="N834" s="622"/>
      <c r="O834" s="622"/>
      <c r="P834" s="622"/>
      <c r="Q834" s="622"/>
      <c r="R834" s="622"/>
      <c r="S834" s="622"/>
      <c r="T834" s="622"/>
      <c r="U834" s="622"/>
      <c r="V834" s="822"/>
      <c r="W834" s="823" t="s">
        <v>379</v>
      </c>
    </row>
    <row r="835" spans="2:23" ht="14.25" x14ac:dyDescent="0.2">
      <c r="B835" s="774">
        <v>100</v>
      </c>
      <c r="C835" s="777"/>
      <c r="D835" s="744" t="s">
        <v>366</v>
      </c>
      <c r="E835" s="744" t="s">
        <v>366</v>
      </c>
      <c r="F835" s="852" t="s">
        <v>941</v>
      </c>
      <c r="G835" s="830"/>
      <c r="H835" s="842">
        <v>7650</v>
      </c>
      <c r="I835" s="830" t="s">
        <v>923</v>
      </c>
      <c r="J835" s="774"/>
      <c r="K835" s="774"/>
      <c r="L835" s="622"/>
      <c r="M835" s="622"/>
      <c r="N835" s="622"/>
      <c r="O835" s="622"/>
      <c r="P835" s="622"/>
      <c r="Q835" s="622"/>
      <c r="R835" s="622"/>
      <c r="S835" s="622"/>
      <c r="T835" s="622"/>
      <c r="U835" s="622"/>
      <c r="V835" s="822"/>
      <c r="W835" s="823" t="s">
        <v>379</v>
      </c>
    </row>
    <row r="836" spans="2:23" ht="14.25" x14ac:dyDescent="0.2">
      <c r="B836" s="774">
        <v>101</v>
      </c>
      <c r="C836" s="777"/>
      <c r="D836" s="744" t="s">
        <v>366</v>
      </c>
      <c r="E836" s="744" t="s">
        <v>366</v>
      </c>
      <c r="F836" s="852" t="s">
        <v>941</v>
      </c>
      <c r="G836" s="830"/>
      <c r="H836" s="842">
        <v>5200</v>
      </c>
      <c r="I836" s="830" t="s">
        <v>924</v>
      </c>
      <c r="J836" s="774"/>
      <c r="K836" s="774"/>
      <c r="L836" s="622"/>
      <c r="M836" s="622"/>
      <c r="N836" s="622"/>
      <c r="O836" s="622"/>
      <c r="P836" s="622"/>
      <c r="Q836" s="622"/>
      <c r="R836" s="622"/>
      <c r="S836" s="622"/>
      <c r="T836" s="622"/>
      <c r="U836" s="622"/>
      <c r="V836" s="822"/>
      <c r="W836" s="823" t="s">
        <v>379</v>
      </c>
    </row>
    <row r="837" spans="2:23" ht="14.25" x14ac:dyDescent="0.2">
      <c r="B837" s="774">
        <v>102</v>
      </c>
      <c r="C837" s="777"/>
      <c r="D837" s="744" t="s">
        <v>366</v>
      </c>
      <c r="E837" s="744" t="s">
        <v>366</v>
      </c>
      <c r="F837" s="852" t="s">
        <v>941</v>
      </c>
      <c r="G837" s="830"/>
      <c r="H837" s="842">
        <v>42500</v>
      </c>
      <c r="I837" s="830" t="s">
        <v>925</v>
      </c>
      <c r="J837" s="774"/>
      <c r="K837" s="774"/>
      <c r="L837" s="622"/>
      <c r="M837" s="622"/>
      <c r="N837" s="622"/>
      <c r="O837" s="622"/>
      <c r="P837" s="622"/>
      <c r="Q837" s="622"/>
      <c r="R837" s="622"/>
      <c r="S837" s="622"/>
      <c r="T837" s="622"/>
      <c r="U837" s="622"/>
      <c r="V837" s="822"/>
      <c r="W837" s="823" t="s">
        <v>379</v>
      </c>
    </row>
    <row r="838" spans="2:23" ht="14.25" x14ac:dyDescent="0.2">
      <c r="B838" s="774">
        <v>103</v>
      </c>
      <c r="C838" s="777"/>
      <c r="D838" s="744" t="s">
        <v>366</v>
      </c>
      <c r="E838" s="744" t="s">
        <v>366</v>
      </c>
      <c r="F838" s="852" t="s">
        <v>941</v>
      </c>
      <c r="G838" s="830"/>
      <c r="H838" s="842">
        <v>113145</v>
      </c>
      <c r="I838" s="830" t="s">
        <v>926</v>
      </c>
      <c r="J838" s="774"/>
      <c r="K838" s="774"/>
      <c r="L838" s="622"/>
      <c r="M838" s="622"/>
      <c r="N838" s="622"/>
      <c r="O838" s="622"/>
      <c r="P838" s="622"/>
      <c r="Q838" s="622"/>
      <c r="R838" s="622"/>
      <c r="S838" s="622"/>
      <c r="T838" s="622"/>
      <c r="U838" s="622"/>
      <c r="V838" s="822"/>
      <c r="W838" s="823" t="s">
        <v>973</v>
      </c>
    </row>
    <row r="839" spans="2:23" ht="14.25" x14ac:dyDescent="0.2">
      <c r="B839" s="774">
        <v>104</v>
      </c>
      <c r="C839" s="777"/>
      <c r="D839" s="744" t="s">
        <v>366</v>
      </c>
      <c r="E839" s="744" t="s">
        <v>366</v>
      </c>
      <c r="F839" s="852" t="s">
        <v>941</v>
      </c>
      <c r="G839" s="830"/>
      <c r="H839" s="842">
        <v>16250</v>
      </c>
      <c r="I839" s="830" t="s">
        <v>927</v>
      </c>
      <c r="J839" s="774"/>
      <c r="K839" s="774"/>
      <c r="L839" s="622"/>
      <c r="M839" s="622"/>
      <c r="N839" s="622"/>
      <c r="O839" s="622"/>
      <c r="P839" s="622"/>
      <c r="Q839" s="622"/>
      <c r="R839" s="622"/>
      <c r="S839" s="622"/>
      <c r="T839" s="622"/>
      <c r="U839" s="622"/>
      <c r="V839" s="822"/>
      <c r="W839" s="823" t="s">
        <v>379</v>
      </c>
    </row>
    <row r="840" spans="2:23" ht="14.25" x14ac:dyDescent="0.2">
      <c r="B840" s="774">
        <v>105</v>
      </c>
      <c r="C840" s="777"/>
      <c r="D840" s="744" t="s">
        <v>366</v>
      </c>
      <c r="E840" s="744" t="s">
        <v>366</v>
      </c>
      <c r="F840" s="852" t="s">
        <v>941</v>
      </c>
      <c r="G840" s="830"/>
      <c r="H840" s="842">
        <v>86693.39</v>
      </c>
      <c r="I840" s="830" t="s">
        <v>917</v>
      </c>
      <c r="J840" s="774"/>
      <c r="K840" s="774"/>
      <c r="L840" s="622"/>
      <c r="M840" s="622"/>
      <c r="N840" s="622"/>
      <c r="O840" s="622"/>
      <c r="P840" s="622"/>
      <c r="Q840" s="622"/>
      <c r="R840" s="622"/>
      <c r="S840" s="622"/>
      <c r="T840" s="622"/>
      <c r="U840" s="622"/>
      <c r="V840" s="822"/>
      <c r="W840" s="823" t="s">
        <v>379</v>
      </c>
    </row>
    <row r="841" spans="2:23" ht="14.25" x14ac:dyDescent="0.2">
      <c r="B841" s="774">
        <v>106</v>
      </c>
      <c r="C841" s="777"/>
      <c r="D841" s="744" t="s">
        <v>366</v>
      </c>
      <c r="E841" s="744" t="s">
        <v>366</v>
      </c>
      <c r="F841" s="852" t="s">
        <v>941</v>
      </c>
      <c r="G841" s="830"/>
      <c r="H841" s="842">
        <v>273600</v>
      </c>
      <c r="I841" s="830" t="s">
        <v>928</v>
      </c>
      <c r="J841" s="774"/>
      <c r="K841" s="774"/>
      <c r="L841" s="622"/>
      <c r="M841" s="622"/>
      <c r="N841" s="622"/>
      <c r="O841" s="622"/>
      <c r="P841" s="622"/>
      <c r="Q841" s="622"/>
      <c r="R841" s="622"/>
      <c r="S841" s="622"/>
      <c r="T841" s="622"/>
      <c r="U841" s="622"/>
      <c r="V841" s="822"/>
      <c r="W841" s="823" t="s">
        <v>379</v>
      </c>
    </row>
    <row r="842" spans="2:23" ht="14.25" x14ac:dyDescent="0.2">
      <c r="B842" s="774">
        <v>107</v>
      </c>
      <c r="C842" s="777"/>
      <c r="D842" s="744" t="s">
        <v>366</v>
      </c>
      <c r="E842" s="744" t="s">
        <v>366</v>
      </c>
      <c r="F842" s="852" t="s">
        <v>941</v>
      </c>
      <c r="G842" s="830"/>
      <c r="H842" s="842">
        <v>246400</v>
      </c>
      <c r="I842" s="830" t="s">
        <v>929</v>
      </c>
      <c r="J842" s="774"/>
      <c r="K842" s="774"/>
      <c r="L842" s="622"/>
      <c r="M842" s="622"/>
      <c r="N842" s="622"/>
      <c r="O842" s="622"/>
      <c r="P842" s="622"/>
      <c r="Q842" s="622"/>
      <c r="R842" s="622"/>
      <c r="S842" s="622"/>
      <c r="T842" s="622"/>
      <c r="U842" s="622"/>
      <c r="V842" s="822"/>
      <c r="W842" s="823" t="s">
        <v>379</v>
      </c>
    </row>
    <row r="843" spans="2:23" ht="14.25" x14ac:dyDescent="0.2">
      <c r="B843" s="774">
        <v>108</v>
      </c>
      <c r="C843" s="777"/>
      <c r="D843" s="744" t="s">
        <v>366</v>
      </c>
      <c r="E843" s="744" t="s">
        <v>366</v>
      </c>
      <c r="F843" s="852" t="s">
        <v>941</v>
      </c>
      <c r="G843" s="830"/>
      <c r="H843" s="842">
        <v>268000</v>
      </c>
      <c r="I843" s="830" t="s">
        <v>930</v>
      </c>
      <c r="J843" s="774"/>
      <c r="K843" s="774"/>
      <c r="L843" s="622"/>
      <c r="M843" s="622"/>
      <c r="N843" s="622"/>
      <c r="O843" s="622"/>
      <c r="P843" s="622"/>
      <c r="Q843" s="622"/>
      <c r="R843" s="622"/>
      <c r="S843" s="622"/>
      <c r="T843" s="622"/>
      <c r="U843" s="622"/>
      <c r="V843" s="822"/>
      <c r="W843" s="823" t="s">
        <v>379</v>
      </c>
    </row>
    <row r="844" spans="2:23" ht="14.25" x14ac:dyDescent="0.2">
      <c r="B844" s="774">
        <v>109</v>
      </c>
      <c r="C844" s="777"/>
      <c r="D844" s="744" t="s">
        <v>366</v>
      </c>
      <c r="E844" s="744" t="s">
        <v>366</v>
      </c>
      <c r="F844" s="852" t="s">
        <v>941</v>
      </c>
      <c r="G844" s="830"/>
      <c r="H844" s="842">
        <v>316692</v>
      </c>
      <c r="I844" s="830" t="s">
        <v>931</v>
      </c>
      <c r="J844" s="774"/>
      <c r="K844" s="774"/>
      <c r="L844" s="622"/>
      <c r="M844" s="622"/>
      <c r="N844" s="622"/>
      <c r="O844" s="622"/>
      <c r="P844" s="622"/>
      <c r="Q844" s="622"/>
      <c r="R844" s="622"/>
      <c r="S844" s="622"/>
      <c r="T844" s="622"/>
      <c r="U844" s="916" t="s">
        <v>974</v>
      </c>
      <c r="V844" s="822"/>
      <c r="W844" s="823" t="s">
        <v>379</v>
      </c>
    </row>
    <row r="845" spans="2:23" ht="32.25" customHeight="1" x14ac:dyDescent="0.2">
      <c r="B845" s="774">
        <v>110</v>
      </c>
      <c r="C845" s="777"/>
      <c r="D845" s="744" t="s">
        <v>366</v>
      </c>
      <c r="E845" s="744" t="s">
        <v>366</v>
      </c>
      <c r="F845" s="852" t="s">
        <v>941</v>
      </c>
      <c r="G845" s="830"/>
      <c r="H845" s="842">
        <v>37856651</v>
      </c>
      <c r="I845" s="830" t="s">
        <v>932</v>
      </c>
      <c r="J845" s="774"/>
      <c r="K845" s="774"/>
      <c r="L845" s="622"/>
      <c r="M845" s="622"/>
      <c r="N845" s="622"/>
      <c r="O845" s="622"/>
      <c r="P845" s="622"/>
      <c r="Q845" s="622"/>
      <c r="R845" s="622"/>
      <c r="S845" s="622"/>
      <c r="T845" s="622"/>
      <c r="U845" s="823" t="s">
        <v>975</v>
      </c>
      <c r="V845" s="822"/>
      <c r="W845" s="823" t="s">
        <v>379</v>
      </c>
    </row>
    <row r="846" spans="2:23" ht="14.25" x14ac:dyDescent="0.2">
      <c r="B846" s="774">
        <v>111</v>
      </c>
      <c r="C846" s="777"/>
      <c r="D846" s="744" t="s">
        <v>366</v>
      </c>
      <c r="E846" s="744" t="s">
        <v>366</v>
      </c>
      <c r="F846" s="852" t="s">
        <v>941</v>
      </c>
      <c r="G846" s="830"/>
      <c r="H846" s="842">
        <v>370215</v>
      </c>
      <c r="I846" s="830" t="s">
        <v>933</v>
      </c>
      <c r="J846" s="774"/>
      <c r="K846" s="774"/>
      <c r="L846" s="622"/>
      <c r="M846" s="622"/>
      <c r="N846" s="622"/>
      <c r="O846" s="622"/>
      <c r="P846" s="622"/>
      <c r="Q846" s="622"/>
      <c r="R846" s="622"/>
      <c r="S846" s="622"/>
      <c r="T846" s="622"/>
      <c r="U846" s="622"/>
      <c r="V846" s="822"/>
      <c r="W846" s="823" t="s">
        <v>379</v>
      </c>
    </row>
    <row r="847" spans="2:23" ht="14.25" x14ac:dyDescent="0.2">
      <c r="B847" s="774">
        <v>112</v>
      </c>
      <c r="C847" s="777"/>
      <c r="D847" s="744" t="s">
        <v>366</v>
      </c>
      <c r="E847" s="744" t="s">
        <v>366</v>
      </c>
      <c r="F847" s="852" t="s">
        <v>941</v>
      </c>
      <c r="G847" s="830"/>
      <c r="H847" s="842">
        <v>152117.57999999999</v>
      </c>
      <c r="I847" s="830" t="s">
        <v>934</v>
      </c>
      <c r="J847" s="774"/>
      <c r="K847" s="774"/>
      <c r="L847" s="622"/>
      <c r="M847" s="622"/>
      <c r="N847" s="622"/>
      <c r="O847" s="622"/>
      <c r="P847" s="622"/>
      <c r="Q847" s="622"/>
      <c r="R847" s="622"/>
      <c r="S847" s="622"/>
      <c r="T847" s="622"/>
      <c r="U847" s="622"/>
      <c r="V847" s="822"/>
      <c r="W847" s="823" t="s">
        <v>379</v>
      </c>
    </row>
    <row r="848" spans="2:23" ht="14.25" x14ac:dyDescent="0.2">
      <c r="B848" s="774">
        <v>113</v>
      </c>
      <c r="C848" s="777"/>
      <c r="D848" s="744" t="s">
        <v>366</v>
      </c>
      <c r="E848" s="744" t="s">
        <v>366</v>
      </c>
      <c r="F848" s="852" t="s">
        <v>941</v>
      </c>
      <c r="G848" s="830"/>
      <c r="H848" s="842">
        <v>86355</v>
      </c>
      <c r="I848" s="830" t="s">
        <v>135</v>
      </c>
      <c r="J848" s="774"/>
      <c r="K848" s="774"/>
      <c r="L848" s="622"/>
      <c r="M848" s="622"/>
      <c r="N848" s="622"/>
      <c r="O848" s="622"/>
      <c r="P848" s="622"/>
      <c r="Q848" s="622"/>
      <c r="R848" s="622"/>
      <c r="S848" s="622"/>
      <c r="T848" s="622"/>
      <c r="U848" s="622"/>
      <c r="V848" s="822"/>
      <c r="W848" s="823" t="s">
        <v>379</v>
      </c>
    </row>
    <row r="849" spans="2:23" ht="14.25" x14ac:dyDescent="0.2">
      <c r="B849" s="774">
        <v>114</v>
      </c>
      <c r="C849" s="777"/>
      <c r="D849" s="744" t="s">
        <v>366</v>
      </c>
      <c r="E849" s="744" t="s">
        <v>366</v>
      </c>
      <c r="F849" s="852" t="s">
        <v>941</v>
      </c>
      <c r="G849" s="830"/>
      <c r="H849" s="842">
        <v>3246878.18</v>
      </c>
      <c r="I849" s="830" t="s">
        <v>935</v>
      </c>
      <c r="J849" s="774"/>
      <c r="K849" s="774"/>
      <c r="L849" s="622"/>
      <c r="M849" s="622"/>
      <c r="N849" s="622"/>
      <c r="O849" s="622"/>
      <c r="P849" s="622"/>
      <c r="Q849" s="622"/>
      <c r="R849" s="622"/>
      <c r="S849" s="622"/>
      <c r="T849" s="622"/>
      <c r="U849" s="622"/>
      <c r="V849" s="822"/>
      <c r="W849" s="823" t="s">
        <v>379</v>
      </c>
    </row>
    <row r="850" spans="2:23" ht="14.25" x14ac:dyDescent="0.2">
      <c r="B850" s="774">
        <v>115</v>
      </c>
      <c r="C850" s="777"/>
      <c r="D850" s="744" t="s">
        <v>366</v>
      </c>
      <c r="E850" s="744" t="s">
        <v>366</v>
      </c>
      <c r="F850" s="852" t="s">
        <v>941</v>
      </c>
      <c r="G850" s="830"/>
      <c r="H850" s="842">
        <v>122480</v>
      </c>
      <c r="I850" s="830" t="s">
        <v>936</v>
      </c>
      <c r="J850" s="774"/>
      <c r="K850" s="774"/>
      <c r="L850" s="622"/>
      <c r="M850" s="622"/>
      <c r="N850" s="622"/>
      <c r="O850" s="622"/>
      <c r="P850" s="622"/>
      <c r="Q850" s="622"/>
      <c r="R850" s="622"/>
      <c r="S850" s="622"/>
      <c r="T850" s="622"/>
      <c r="U850" s="622"/>
      <c r="V850" s="822"/>
      <c r="W850" s="823" t="s">
        <v>379</v>
      </c>
    </row>
    <row r="851" spans="2:23" ht="14.25" x14ac:dyDescent="0.2">
      <c r="B851" s="774">
        <v>116</v>
      </c>
      <c r="C851" s="777"/>
      <c r="D851" s="744" t="s">
        <v>366</v>
      </c>
      <c r="E851" s="744" t="s">
        <v>366</v>
      </c>
      <c r="F851" s="852" t="s">
        <v>941</v>
      </c>
      <c r="G851" s="830"/>
      <c r="H851" s="842">
        <v>11584083.369999999</v>
      </c>
      <c r="I851" s="830" t="s">
        <v>937</v>
      </c>
      <c r="J851" s="774"/>
      <c r="K851" s="774"/>
      <c r="L851" s="622"/>
      <c r="M851" s="622"/>
      <c r="N851" s="622"/>
      <c r="O851" s="622"/>
      <c r="P851" s="622"/>
      <c r="Q851" s="622"/>
      <c r="R851" s="622"/>
      <c r="S851" s="622"/>
      <c r="T851" s="622"/>
      <c r="U851" s="622"/>
      <c r="V851" s="822"/>
      <c r="W851" s="823" t="s">
        <v>379</v>
      </c>
    </row>
    <row r="852" spans="2:23" ht="14.25" x14ac:dyDescent="0.2">
      <c r="B852" s="774">
        <v>117</v>
      </c>
      <c r="C852" s="777"/>
      <c r="D852" s="744" t="s">
        <v>366</v>
      </c>
      <c r="E852" s="744" t="s">
        <v>366</v>
      </c>
      <c r="F852" s="852" t="s">
        <v>941</v>
      </c>
      <c r="G852" s="830"/>
      <c r="H852" s="842">
        <v>53980</v>
      </c>
      <c r="I852" s="830" t="s">
        <v>912</v>
      </c>
      <c r="J852" s="774"/>
      <c r="K852" s="774"/>
      <c r="L852" s="622"/>
      <c r="M852" s="622"/>
      <c r="N852" s="622"/>
      <c r="O852" s="622"/>
      <c r="P852" s="622"/>
      <c r="Q852" s="622"/>
      <c r="R852" s="622"/>
      <c r="S852" s="622"/>
      <c r="T852" s="622"/>
      <c r="U852" s="622"/>
      <c r="V852" s="822"/>
      <c r="W852" s="823" t="s">
        <v>379</v>
      </c>
    </row>
    <row r="853" spans="2:23" ht="14.25" x14ac:dyDescent="0.2">
      <c r="B853" s="774">
        <v>118</v>
      </c>
      <c r="C853" s="777"/>
      <c r="D853" s="744" t="s">
        <v>366</v>
      </c>
      <c r="E853" s="744" t="s">
        <v>366</v>
      </c>
      <c r="F853" s="852" t="s">
        <v>941</v>
      </c>
      <c r="G853" s="830"/>
      <c r="H853" s="842">
        <v>24430</v>
      </c>
      <c r="I853" s="830" t="s">
        <v>938</v>
      </c>
      <c r="J853" s="774"/>
      <c r="K853" s="774"/>
      <c r="L853" s="622"/>
      <c r="M853" s="622"/>
      <c r="N853" s="622"/>
      <c r="O853" s="622"/>
      <c r="P853" s="622"/>
      <c r="Q853" s="622"/>
      <c r="R853" s="622"/>
      <c r="S853" s="622"/>
      <c r="T853" s="622"/>
      <c r="U853" s="622"/>
      <c r="V853" s="822"/>
      <c r="W853" s="823" t="s">
        <v>379</v>
      </c>
    </row>
    <row r="854" spans="2:23" ht="14.25" x14ac:dyDescent="0.2">
      <c r="B854" s="774">
        <v>119</v>
      </c>
      <c r="C854" s="777"/>
      <c r="D854" s="744" t="s">
        <v>366</v>
      </c>
      <c r="E854" s="744" t="s">
        <v>366</v>
      </c>
      <c r="F854" s="852" t="s">
        <v>941</v>
      </c>
      <c r="G854" s="830"/>
      <c r="H854" s="842">
        <v>110613</v>
      </c>
      <c r="I854" s="830" t="s">
        <v>939</v>
      </c>
      <c r="J854" s="774"/>
      <c r="K854" s="774"/>
      <c r="L854" s="622"/>
      <c r="M854" s="622"/>
      <c r="N854" s="622"/>
      <c r="O854" s="622"/>
      <c r="P854" s="622"/>
      <c r="Q854" s="622"/>
      <c r="R854" s="622"/>
      <c r="S854" s="622"/>
      <c r="T854" s="622"/>
      <c r="U854" s="622"/>
      <c r="V854" s="822"/>
      <c r="W854" s="823" t="s">
        <v>379</v>
      </c>
    </row>
    <row r="855" spans="2:23" ht="14.25" x14ac:dyDescent="0.2">
      <c r="B855" s="774">
        <v>120</v>
      </c>
      <c r="C855" s="777"/>
      <c r="D855" s="744" t="s">
        <v>366</v>
      </c>
      <c r="E855" s="744" t="s">
        <v>366</v>
      </c>
      <c r="F855" s="852" t="s">
        <v>941</v>
      </c>
      <c r="G855" s="830"/>
      <c r="H855" s="842">
        <v>15600</v>
      </c>
      <c r="I855" s="830" t="s">
        <v>940</v>
      </c>
      <c r="J855" s="774"/>
      <c r="K855" s="774"/>
      <c r="L855" s="622"/>
      <c r="M855" s="622"/>
      <c r="N855" s="622"/>
      <c r="O855" s="622"/>
      <c r="P855" s="622"/>
      <c r="Q855" s="622"/>
      <c r="R855" s="622"/>
      <c r="S855" s="622"/>
      <c r="T855" s="622"/>
      <c r="U855" s="622"/>
      <c r="V855" s="822"/>
      <c r="W855" s="823" t="s">
        <v>379</v>
      </c>
    </row>
    <row r="856" spans="2:23" ht="14.25" x14ac:dyDescent="0.2">
      <c r="B856" s="774">
        <v>121</v>
      </c>
      <c r="C856" s="777"/>
      <c r="D856" s="744" t="s">
        <v>366</v>
      </c>
      <c r="E856" s="744" t="s">
        <v>366</v>
      </c>
      <c r="F856" s="852" t="s">
        <v>941</v>
      </c>
      <c r="G856" s="830"/>
      <c r="H856" s="842">
        <v>8000</v>
      </c>
      <c r="I856" s="830" t="s">
        <v>936</v>
      </c>
      <c r="J856" s="774"/>
      <c r="K856" s="774"/>
      <c r="L856" s="622"/>
      <c r="M856" s="622"/>
      <c r="N856" s="622"/>
      <c r="O856" s="622"/>
      <c r="P856" s="622"/>
      <c r="Q856" s="622"/>
      <c r="R856" s="622"/>
      <c r="S856" s="622"/>
      <c r="T856" s="622"/>
      <c r="U856" s="622"/>
      <c r="V856" s="822"/>
      <c r="W856" s="823" t="s">
        <v>379</v>
      </c>
    </row>
    <row r="857" spans="2:23" ht="15.75" thickBot="1" x14ac:dyDescent="0.3">
      <c r="B857" s="855"/>
      <c r="C857" s="855"/>
      <c r="D857" s="856"/>
      <c r="E857" s="856"/>
      <c r="F857" s="857"/>
      <c r="G857" s="858"/>
      <c r="H857" s="854">
        <f>SUM(H736:H856)</f>
        <v>98777696.74000001</v>
      </c>
      <c r="I857" s="859"/>
      <c r="J857" s="855"/>
      <c r="K857" s="855"/>
      <c r="L857" s="860"/>
      <c r="M857" s="860"/>
      <c r="N857" s="860"/>
      <c r="O857" s="860"/>
      <c r="P857" s="860"/>
      <c r="Q857" s="860"/>
      <c r="R857" s="860"/>
      <c r="S857" s="861"/>
      <c r="T857" s="862"/>
      <c r="U857" s="863"/>
      <c r="V857" s="862"/>
      <c r="W857" s="337"/>
    </row>
    <row r="858" spans="2:23" ht="15.75" thickTop="1" x14ac:dyDescent="0.25">
      <c r="B858" s="816"/>
      <c r="C858" s="816"/>
      <c r="D858" s="816"/>
      <c r="E858" s="816"/>
      <c r="F858" s="847"/>
      <c r="G858" s="848"/>
      <c r="H858" s="849"/>
      <c r="I858" s="850"/>
      <c r="J858" s="816"/>
      <c r="K858" s="816"/>
      <c r="L858" s="817"/>
      <c r="M858" s="817"/>
      <c r="N858" s="817"/>
      <c r="O858" s="817"/>
      <c r="P858" s="817"/>
      <c r="Q858" s="817"/>
      <c r="R858" s="817"/>
      <c r="S858" s="838"/>
      <c r="T858" s="337"/>
      <c r="U858" s="851"/>
      <c r="V858" s="337"/>
      <c r="W858" s="337"/>
    </row>
    <row r="859" spans="2:23" ht="15" x14ac:dyDescent="0.25">
      <c r="B859" s="816"/>
      <c r="C859" s="816"/>
      <c r="D859" s="816"/>
      <c r="E859" s="816"/>
      <c r="F859" s="847"/>
      <c r="G859" s="848"/>
      <c r="H859" s="849"/>
      <c r="I859" s="850"/>
      <c r="J859" s="816"/>
      <c r="K859" s="816"/>
      <c r="L859" s="817"/>
      <c r="M859" s="817"/>
      <c r="N859" s="817"/>
      <c r="O859" s="817"/>
      <c r="P859" s="817"/>
      <c r="Q859" s="817"/>
      <c r="R859" s="817"/>
      <c r="S859" s="838"/>
      <c r="T859" s="337"/>
      <c r="U859" s="851"/>
      <c r="V859" s="337"/>
      <c r="W859" s="337"/>
    </row>
    <row r="860" spans="2:23" ht="15" x14ac:dyDescent="0.25">
      <c r="B860" s="816"/>
      <c r="C860" s="816"/>
      <c r="D860" s="816"/>
      <c r="E860" s="816"/>
      <c r="F860" s="816"/>
      <c r="G860" s="816"/>
      <c r="H860" s="816"/>
      <c r="I860" s="816"/>
      <c r="J860" s="816"/>
      <c r="K860" s="816"/>
      <c r="L860" s="817"/>
      <c r="M860" s="817"/>
      <c r="N860" s="817"/>
      <c r="O860" s="817"/>
      <c r="P860" s="817"/>
      <c r="Q860" s="817"/>
      <c r="R860" s="817"/>
      <c r="S860" s="817"/>
      <c r="T860" s="337"/>
      <c r="U860" s="337"/>
      <c r="V860" s="337"/>
      <c r="W860" s="337"/>
    </row>
    <row r="861" spans="2:23" x14ac:dyDescent="0.2">
      <c r="B861" s="1231" t="s">
        <v>692</v>
      </c>
      <c r="C861" s="1231"/>
      <c r="D861" s="1231"/>
      <c r="E861" s="630"/>
      <c r="F861" s="601"/>
      <c r="G861" s="715"/>
      <c r="H861" s="722"/>
      <c r="I861" s="721"/>
      <c r="J861" s="602"/>
      <c r="K861" s="631"/>
      <c r="L861" s="632"/>
      <c r="M861" s="632"/>
      <c r="N861" s="632"/>
      <c r="O861" s="632"/>
      <c r="P861" s="632"/>
      <c r="Q861" s="632"/>
      <c r="R861" s="632"/>
      <c r="S861" s="696"/>
      <c r="T861" s="632"/>
      <c r="U861" s="634"/>
      <c r="V861" s="634"/>
      <c r="W861" s="634"/>
    </row>
    <row r="862" spans="2:23" x14ac:dyDescent="0.2">
      <c r="B862" s="812"/>
      <c r="C862" s="812"/>
      <c r="D862" s="611" t="s">
        <v>944</v>
      </c>
      <c r="E862" s="630"/>
      <c r="F862" s="601"/>
      <c r="G862" s="715"/>
      <c r="H862" s="722"/>
      <c r="I862" s="721"/>
      <c r="J862" s="602"/>
      <c r="K862" s="631"/>
      <c r="L862" s="632"/>
      <c r="M862" s="632"/>
      <c r="N862" s="632"/>
      <c r="O862" s="632"/>
      <c r="P862" s="632"/>
      <c r="Q862" s="632"/>
      <c r="R862" s="632"/>
      <c r="S862" s="696"/>
      <c r="T862" s="632"/>
      <c r="U862" s="634"/>
      <c r="V862" s="634"/>
      <c r="W862" s="634"/>
    </row>
    <row r="863" spans="2:23" x14ac:dyDescent="0.2">
      <c r="B863" s="910"/>
      <c r="C863" s="910"/>
      <c r="D863" s="611" t="s">
        <v>945</v>
      </c>
      <c r="E863" s="630"/>
      <c r="F863" s="601"/>
      <c r="G863" s="715"/>
      <c r="H863" s="722"/>
      <c r="I863" s="721"/>
      <c r="J863" s="602"/>
      <c r="K863" s="631"/>
      <c r="L863" s="632"/>
      <c r="M863" s="632"/>
      <c r="N863" s="632"/>
      <c r="O863" s="632"/>
      <c r="P863" s="632"/>
      <c r="Q863" s="632"/>
      <c r="R863" s="632"/>
      <c r="S863" s="696"/>
      <c r="T863" s="632"/>
      <c r="U863" s="634"/>
      <c r="V863" s="634"/>
      <c r="W863" s="634"/>
    </row>
    <row r="864" spans="2:23" ht="13.5" thickBot="1" x14ac:dyDescent="0.25">
      <c r="B864" s="629"/>
      <c r="C864" s="629"/>
      <c r="D864" s="630"/>
      <c r="E864" s="630"/>
      <c r="F864" s="602"/>
      <c r="G864" s="602"/>
      <c r="H864" s="722"/>
      <c r="I864" s="602"/>
      <c r="J864" s="602"/>
      <c r="K864" s="631"/>
      <c r="L864" s="632"/>
      <c r="M864" s="632"/>
      <c r="N864" s="632"/>
      <c r="O864" s="632"/>
      <c r="P864" s="632"/>
      <c r="Q864" s="632"/>
      <c r="R864" s="632"/>
      <c r="S864" s="633"/>
      <c r="T864" s="632"/>
      <c r="U864" s="634"/>
      <c r="V864" s="634"/>
      <c r="W864" s="634"/>
    </row>
    <row r="865" spans="1:23" x14ac:dyDescent="0.2">
      <c r="A865" s="684" t="s">
        <v>429</v>
      </c>
      <c r="B865" s="614"/>
      <c r="C865" s="614"/>
      <c r="D865" s="630"/>
      <c r="E865" s="630"/>
      <c r="F865" s="1220" t="s">
        <v>943</v>
      </c>
      <c r="G865" s="1221"/>
      <c r="H865" s="1222"/>
      <c r="I865" s="606"/>
      <c r="J865" s="602"/>
      <c r="K865" s="631"/>
      <c r="L865" s="632"/>
      <c r="M865" s="632"/>
      <c r="N865" s="632"/>
      <c r="O865" s="632"/>
      <c r="P865" s="632"/>
      <c r="Q865" s="632"/>
      <c r="R865" s="632"/>
      <c r="S865" s="633"/>
      <c r="T865" s="632"/>
      <c r="U865" s="634"/>
      <c r="V865" s="634"/>
      <c r="W865" s="634"/>
    </row>
    <row r="866" spans="1:23" ht="13.5" thickBot="1" x14ac:dyDescent="0.25">
      <c r="A866" s="636" t="s">
        <v>430</v>
      </c>
      <c r="B866" s="611" t="s">
        <v>431</v>
      </c>
      <c r="C866" s="611"/>
      <c r="D866" s="635"/>
      <c r="E866" s="607"/>
      <c r="F866" s="752" t="s">
        <v>594</v>
      </c>
      <c r="G866" s="632"/>
      <c r="H866" s="759" t="s">
        <v>420</v>
      </c>
    </row>
    <row r="867" spans="1:23" x14ac:dyDescent="0.2">
      <c r="A867" s="636" t="s">
        <v>432</v>
      </c>
      <c r="B867" s="611" t="s">
        <v>433</v>
      </c>
      <c r="C867" s="611"/>
      <c r="D867" s="635"/>
      <c r="E867" s="607"/>
      <c r="F867" s="753" t="s">
        <v>942</v>
      </c>
      <c r="G867" s="632"/>
      <c r="H867" s="865">
        <f>H857</f>
        <v>98777696.74000001</v>
      </c>
    </row>
    <row r="868" spans="1:23" x14ac:dyDescent="0.2">
      <c r="A868" s="636" t="s">
        <v>434</v>
      </c>
      <c r="B868" s="611" t="s">
        <v>435</v>
      </c>
      <c r="C868" s="611"/>
      <c r="D868" s="635"/>
      <c r="E868" s="607"/>
      <c r="F868" s="753">
        <v>201009</v>
      </c>
      <c r="G868" s="632"/>
      <c r="H868" s="866">
        <f>H729</f>
        <v>108427595.30999999</v>
      </c>
    </row>
    <row r="869" spans="1:23" x14ac:dyDescent="0.2">
      <c r="A869" s="636" t="s">
        <v>436</v>
      </c>
      <c r="B869" s="611" t="s">
        <v>437</v>
      </c>
      <c r="C869" s="611"/>
      <c r="D869" s="635"/>
      <c r="E869" s="607"/>
      <c r="F869" s="753">
        <v>201112</v>
      </c>
      <c r="G869" s="632"/>
      <c r="H869" s="866">
        <f>H648</f>
        <v>56898647.390000001</v>
      </c>
    </row>
    <row r="870" spans="1:23" x14ac:dyDescent="0.2">
      <c r="A870" s="636" t="s">
        <v>438</v>
      </c>
      <c r="B870" s="611" t="s">
        <v>439</v>
      </c>
      <c r="C870" s="611"/>
      <c r="D870" s="635"/>
      <c r="F870" s="753">
        <v>201213</v>
      </c>
      <c r="G870" s="751" t="s">
        <v>379</v>
      </c>
      <c r="H870" s="864">
        <f>H380</f>
        <v>10239733.770000001</v>
      </c>
      <c r="I870" s="678" t="s">
        <v>379</v>
      </c>
    </row>
    <row r="871" spans="1:23" x14ac:dyDescent="0.2">
      <c r="A871" s="636" t="s">
        <v>440</v>
      </c>
      <c r="B871" s="611" t="s">
        <v>441</v>
      </c>
      <c r="C871" s="611"/>
      <c r="F871" s="753">
        <v>201314</v>
      </c>
      <c r="G871" s="716"/>
      <c r="H871" s="763">
        <f>H267</f>
        <v>9008141.2299999986</v>
      </c>
    </row>
    <row r="872" spans="1:23" x14ac:dyDescent="0.2">
      <c r="A872" s="607"/>
      <c r="B872" s="607"/>
      <c r="C872" s="611"/>
      <c r="E872" s="607"/>
      <c r="F872" s="753">
        <v>201415</v>
      </c>
      <c r="G872" s="717"/>
      <c r="H872" s="763">
        <f>H234</f>
        <v>8068952.9700000007</v>
      </c>
    </row>
    <row r="873" spans="1:23" x14ac:dyDescent="0.2">
      <c r="A873" s="607"/>
      <c r="B873" s="607"/>
      <c r="C873" s="611"/>
      <c r="E873" s="607"/>
      <c r="F873" s="753">
        <v>201516</v>
      </c>
      <c r="G873" s="716"/>
      <c r="H873" s="763">
        <f>H201</f>
        <v>8325420.4999999991</v>
      </c>
    </row>
    <row r="874" spans="1:23" ht="13.5" thickBot="1" x14ac:dyDescent="0.25">
      <c r="A874" s="607"/>
      <c r="B874" s="607"/>
      <c r="C874" s="611"/>
      <c r="E874" s="607"/>
      <c r="F874" s="753">
        <v>201617</v>
      </c>
      <c r="G874" s="716"/>
      <c r="H874" s="762">
        <f>H176</f>
        <v>6392454.3519892497</v>
      </c>
    </row>
    <row r="875" spans="1:23" x14ac:dyDescent="0.2">
      <c r="A875" s="636"/>
      <c r="B875" s="611"/>
      <c r="C875" s="611"/>
      <c r="E875" s="607"/>
      <c r="F875" s="753" t="s">
        <v>379</v>
      </c>
      <c r="G875" s="716"/>
      <c r="H875" s="754">
        <f>SUM(H867:H874)</f>
        <v>306138642.2619893</v>
      </c>
    </row>
    <row r="876" spans="1:23" x14ac:dyDescent="0.2">
      <c r="E876" s="607"/>
      <c r="F876" s="753"/>
      <c r="G876" s="716"/>
      <c r="H876" s="754"/>
    </row>
    <row r="877" spans="1:23" ht="13.5" thickBot="1" x14ac:dyDescent="0.25">
      <c r="E877" s="607"/>
      <c r="F877" s="753"/>
      <c r="G877" s="716"/>
      <c r="H877" s="754"/>
    </row>
    <row r="878" spans="1:23" x14ac:dyDescent="0.2">
      <c r="A878" s="636"/>
      <c r="B878" s="611"/>
      <c r="C878" s="611"/>
      <c r="E878" s="607"/>
      <c r="F878" s="753" t="s">
        <v>379</v>
      </c>
      <c r="G878" s="716"/>
      <c r="H878" s="761" t="s">
        <v>379</v>
      </c>
    </row>
    <row r="879" spans="1:23" ht="26.25" thickBot="1" x14ac:dyDescent="0.25">
      <c r="A879" s="636"/>
      <c r="B879" s="611"/>
      <c r="C879" s="611"/>
      <c r="E879" s="607"/>
      <c r="F879" s="760" t="s">
        <v>596</v>
      </c>
      <c r="G879" s="716"/>
      <c r="H879" s="762">
        <v>44488062.170000002</v>
      </c>
    </row>
    <row r="880" spans="1:23" x14ac:dyDescent="0.2">
      <c r="A880" s="636"/>
      <c r="B880" s="611"/>
      <c r="C880" s="611"/>
      <c r="E880" s="607"/>
      <c r="F880" s="755"/>
      <c r="G880" s="716"/>
      <c r="H880" s="754">
        <f>SUM(H878:H879)</f>
        <v>44488062.170000002</v>
      </c>
    </row>
    <row r="881" spans="1:8" x14ac:dyDescent="0.2">
      <c r="A881" s="636"/>
      <c r="B881" s="611"/>
      <c r="C881" s="611"/>
      <c r="E881" s="607"/>
      <c r="F881" s="764"/>
      <c r="G881" s="632"/>
      <c r="H881" s="765"/>
    </row>
    <row r="882" spans="1:8" x14ac:dyDescent="0.2">
      <c r="A882" s="636"/>
      <c r="B882" s="611"/>
      <c r="C882" s="611"/>
      <c r="E882" s="607"/>
      <c r="F882" s="767" t="s">
        <v>598</v>
      </c>
      <c r="G882" s="716"/>
      <c r="H882" s="754">
        <f>H875-H880</f>
        <v>261650580.09198928</v>
      </c>
    </row>
    <row r="883" spans="1:8" x14ac:dyDescent="0.2">
      <c r="A883" s="636"/>
      <c r="B883" s="611"/>
      <c r="C883" s="611"/>
      <c r="E883" s="607"/>
      <c r="F883" s="755"/>
      <c r="G883" s="716"/>
      <c r="H883" s="754"/>
    </row>
    <row r="884" spans="1:8" x14ac:dyDescent="0.2">
      <c r="A884" s="636"/>
      <c r="B884" s="611"/>
      <c r="C884" s="611"/>
      <c r="E884" s="607"/>
      <c r="F884" s="755" t="s">
        <v>597</v>
      </c>
      <c r="G884" s="716"/>
      <c r="H884" s="766">
        <f>'C.5.9.3 Disclosure note'!G30</f>
        <v>0</v>
      </c>
    </row>
    <row r="885" spans="1:8" x14ac:dyDescent="0.2">
      <c r="A885" s="636"/>
      <c r="B885" s="611"/>
      <c r="C885" s="611"/>
      <c r="E885" s="607"/>
      <c r="F885" s="767" t="s">
        <v>599</v>
      </c>
      <c r="G885" s="716"/>
      <c r="H885" s="754">
        <f>SUM(H882+H884)</f>
        <v>261650580.09198928</v>
      </c>
    </row>
    <row r="886" spans="1:8" x14ac:dyDescent="0.2">
      <c r="A886" s="636"/>
      <c r="B886" s="611"/>
      <c r="C886" s="611"/>
      <c r="E886" s="607"/>
      <c r="F886" s="755"/>
      <c r="G886" s="716"/>
      <c r="H886" s="754" t="s">
        <v>379</v>
      </c>
    </row>
    <row r="887" spans="1:8" x14ac:dyDescent="0.2">
      <c r="A887" s="636"/>
      <c r="B887" s="611"/>
      <c r="C887" s="611"/>
      <c r="E887" s="607"/>
      <c r="F887" s="755"/>
      <c r="G887" s="716"/>
      <c r="H887" s="754" t="s">
        <v>379</v>
      </c>
    </row>
    <row r="888" spans="1:8" ht="13.5" thickBot="1" x14ac:dyDescent="0.25">
      <c r="A888" s="636"/>
      <c r="B888" s="611"/>
      <c r="C888" s="611"/>
      <c r="E888" s="607"/>
      <c r="F888" s="756"/>
      <c r="G888" s="757"/>
      <c r="H888" s="758"/>
    </row>
    <row r="889" spans="1:8" x14ac:dyDescent="0.2">
      <c r="A889" s="636"/>
      <c r="B889" s="611"/>
      <c r="C889" s="611"/>
      <c r="E889" s="607"/>
      <c r="G889" s="716"/>
      <c r="H889" s="620"/>
    </row>
    <row r="890" spans="1:8" x14ac:dyDescent="0.2">
      <c r="A890" s="636"/>
      <c r="B890" s="611"/>
      <c r="C890" s="611"/>
      <c r="E890" s="607"/>
      <c r="G890" s="716"/>
      <c r="H890" s="620"/>
    </row>
    <row r="891" spans="1:8" x14ac:dyDescent="0.2">
      <c r="B891" s="607" t="s">
        <v>595</v>
      </c>
      <c r="C891" s="607"/>
      <c r="E891" s="607"/>
      <c r="G891" s="716"/>
      <c r="H891" s="620"/>
    </row>
    <row r="892" spans="1:8" x14ac:dyDescent="0.2">
      <c r="B892" s="607"/>
      <c r="C892" s="607"/>
      <c r="E892" s="607"/>
      <c r="G892" s="716"/>
      <c r="H892" s="620"/>
    </row>
    <row r="893" spans="1:8" x14ac:dyDescent="0.2">
      <c r="B893" s="607"/>
      <c r="C893" s="607"/>
      <c r="E893" s="607"/>
      <c r="G893" s="716"/>
      <c r="H893" s="620"/>
    </row>
    <row r="894" spans="1:8" x14ac:dyDescent="0.2">
      <c r="B894" s="607"/>
      <c r="C894" s="607"/>
      <c r="E894" s="607"/>
      <c r="G894" s="716"/>
      <c r="H894" s="620"/>
    </row>
    <row r="895" spans="1:8" x14ac:dyDescent="0.2">
      <c r="B895" s="607"/>
      <c r="C895" s="607"/>
      <c r="E895" s="607"/>
      <c r="G895" s="716"/>
      <c r="H895" s="620"/>
    </row>
    <row r="896" spans="1:8" x14ac:dyDescent="0.2">
      <c r="B896" s="607"/>
      <c r="C896" s="607"/>
      <c r="E896" s="607"/>
      <c r="G896" s="716"/>
      <c r="H896" s="620"/>
    </row>
    <row r="897" spans="2:8" x14ac:dyDescent="0.2">
      <c r="B897" s="607"/>
      <c r="C897" s="607"/>
      <c r="E897" s="607"/>
      <c r="G897" s="716"/>
      <c r="H897" s="620"/>
    </row>
    <row r="898" spans="2:8" x14ac:dyDescent="0.2">
      <c r="B898" s="607"/>
      <c r="C898" s="607"/>
      <c r="E898" s="607"/>
      <c r="G898" s="718"/>
      <c r="H898" s="719"/>
    </row>
    <row r="899" spans="2:8" x14ac:dyDescent="0.2">
      <c r="G899" s="718"/>
      <c r="H899" s="720"/>
    </row>
    <row r="900" spans="2:8" x14ac:dyDescent="0.2">
      <c r="E900" s="607"/>
      <c r="G900" s="607"/>
      <c r="H900" s="607"/>
    </row>
    <row r="901" spans="2:8" x14ac:dyDescent="0.2">
      <c r="E901" s="607"/>
      <c r="G901" s="607"/>
      <c r="H901" s="607"/>
    </row>
    <row r="902" spans="2:8" x14ac:dyDescent="0.2">
      <c r="E902" s="607"/>
      <c r="H902" s="607"/>
    </row>
    <row r="903" spans="2:8" x14ac:dyDescent="0.2">
      <c r="E903" s="607"/>
    </row>
    <row r="904" spans="2:8" x14ac:dyDescent="0.2">
      <c r="E904" s="607"/>
    </row>
    <row r="905" spans="2:8" x14ac:dyDescent="0.2">
      <c r="E905" s="607"/>
    </row>
    <row r="906" spans="2:8" x14ac:dyDescent="0.2">
      <c r="E906" s="607"/>
    </row>
    <row r="913" spans="5:6" x14ac:dyDescent="0.2">
      <c r="E913" s="637"/>
      <c r="F913" s="614"/>
    </row>
    <row r="915" spans="5:6" x14ac:dyDescent="0.2">
      <c r="E915" s="637"/>
      <c r="F915" s="614"/>
    </row>
    <row r="917" spans="5:6" x14ac:dyDescent="0.2">
      <c r="E917" s="637"/>
      <c r="F917" s="614"/>
    </row>
  </sheetData>
  <autoFilter ref="F652:I653"/>
  <mergeCells count="128">
    <mergeCell ref="B7:U7"/>
    <mergeCell ref="B8:U8"/>
    <mergeCell ref="B9:B11"/>
    <mergeCell ref="C9:C11"/>
    <mergeCell ref="D9:D11"/>
    <mergeCell ref="E9:E11"/>
    <mergeCell ref="F9:I9"/>
    <mergeCell ref="J9:J11"/>
    <mergeCell ref="K9:K11"/>
    <mergeCell ref="L9:U9"/>
    <mergeCell ref="F10:F11"/>
    <mergeCell ref="G10:G11"/>
    <mergeCell ref="H10:H11"/>
    <mergeCell ref="I10:I11"/>
    <mergeCell ref="B128:U128"/>
    <mergeCell ref="B178:U178"/>
    <mergeCell ref="D203:X203"/>
    <mergeCell ref="B236:U236"/>
    <mergeCell ref="B129:B131"/>
    <mergeCell ref="D129:D131"/>
    <mergeCell ref="E129:E131"/>
    <mergeCell ref="F129:I129"/>
    <mergeCell ref="J129:J131"/>
    <mergeCell ref="K129:K131"/>
    <mergeCell ref="L129:U129"/>
    <mergeCell ref="F130:F131"/>
    <mergeCell ref="G130:G131"/>
    <mergeCell ref="H130:H131"/>
    <mergeCell ref="I130:I131"/>
    <mergeCell ref="K179:K181"/>
    <mergeCell ref="L179:U179"/>
    <mergeCell ref="F180:F181"/>
    <mergeCell ref="G180:G181"/>
    <mergeCell ref="H180:H181"/>
    <mergeCell ref="I180:I181"/>
    <mergeCell ref="D179:D181"/>
    <mergeCell ref="E179:E181"/>
    <mergeCell ref="F179:I179"/>
    <mergeCell ref="F865:H865"/>
    <mergeCell ref="B271:U271"/>
    <mergeCell ref="B272:U272"/>
    <mergeCell ref="B273:U273"/>
    <mergeCell ref="B274:B276"/>
    <mergeCell ref="D274:D276"/>
    <mergeCell ref="E274:E276"/>
    <mergeCell ref="F274:I274"/>
    <mergeCell ref="J274:J276"/>
    <mergeCell ref="K274:K276"/>
    <mergeCell ref="L274:U274"/>
    <mergeCell ref="F275:F276"/>
    <mergeCell ref="G275:G276"/>
    <mergeCell ref="H275:H276"/>
    <mergeCell ref="I275:I276"/>
    <mergeCell ref="B383:B385"/>
    <mergeCell ref="B861:D861"/>
    <mergeCell ref="L383:U383"/>
    <mergeCell ref="F384:F385"/>
    <mergeCell ref="G384:G385"/>
    <mergeCell ref="H384:H385"/>
    <mergeCell ref="B382:U382"/>
    <mergeCell ref="D383:D385"/>
    <mergeCell ref="E383:E385"/>
    <mergeCell ref="B89:U89"/>
    <mergeCell ref="B90:U90"/>
    <mergeCell ref="B91:B93"/>
    <mergeCell ref="D91:D93"/>
    <mergeCell ref="E91:E93"/>
    <mergeCell ref="F91:I91"/>
    <mergeCell ref="J91:J93"/>
    <mergeCell ref="K91:K93"/>
    <mergeCell ref="L91:U91"/>
    <mergeCell ref="F92:F93"/>
    <mergeCell ref="G92:G93"/>
    <mergeCell ref="H92:H93"/>
    <mergeCell ref="I92:I93"/>
    <mergeCell ref="C91:C93"/>
    <mergeCell ref="J179:J181"/>
    <mergeCell ref="K204:K206"/>
    <mergeCell ref="L204:U204"/>
    <mergeCell ref="F205:F206"/>
    <mergeCell ref="G205:G206"/>
    <mergeCell ref="H205:H206"/>
    <mergeCell ref="I205:I206"/>
    <mergeCell ref="B179:B181"/>
    <mergeCell ref="B204:B206"/>
    <mergeCell ref="D204:D206"/>
    <mergeCell ref="E204:E206"/>
    <mergeCell ref="F204:I204"/>
    <mergeCell ref="J204:J206"/>
    <mergeCell ref="K237:K239"/>
    <mergeCell ref="L237:U237"/>
    <mergeCell ref="F238:F239"/>
    <mergeCell ref="G238:G239"/>
    <mergeCell ref="H238:H239"/>
    <mergeCell ref="I238:I239"/>
    <mergeCell ref="B237:B239"/>
    <mergeCell ref="D237:D239"/>
    <mergeCell ref="E237:E239"/>
    <mergeCell ref="F237:I237"/>
    <mergeCell ref="J237:J239"/>
    <mergeCell ref="F383:I383"/>
    <mergeCell ref="J383:J385"/>
    <mergeCell ref="K383:K385"/>
    <mergeCell ref="K651:K653"/>
    <mergeCell ref="L651:U651"/>
    <mergeCell ref="F652:F653"/>
    <mergeCell ref="G652:G653"/>
    <mergeCell ref="H652:H653"/>
    <mergeCell ref="I652:I653"/>
    <mergeCell ref="I384:I385"/>
    <mergeCell ref="B650:U650"/>
    <mergeCell ref="B651:B653"/>
    <mergeCell ref="D651:D653"/>
    <mergeCell ref="E651:E653"/>
    <mergeCell ref="F651:I651"/>
    <mergeCell ref="J651:J653"/>
    <mergeCell ref="B732:U732"/>
    <mergeCell ref="K733:K735"/>
    <mergeCell ref="L733:U733"/>
    <mergeCell ref="F734:F735"/>
    <mergeCell ref="G734:G735"/>
    <mergeCell ref="H734:H735"/>
    <mergeCell ref="I734:I735"/>
    <mergeCell ref="B733:B735"/>
    <mergeCell ref="D733:D735"/>
    <mergeCell ref="E733:E735"/>
    <mergeCell ref="F733:I733"/>
    <mergeCell ref="J733:J735"/>
  </mergeCells>
  <pageMargins left="0.70866141732283505" right="0.70866141732283505" top="0.74803149606299202" bottom="0.74803149606299202" header="0.31496062992126" footer="0.31496062992126"/>
  <pageSetup paperSize="9" scale="30" orientation="landscape" r:id="rId1"/>
  <rowBreaks count="3" manualBreakCount="3">
    <brk id="112" max="23" man="1"/>
    <brk id="863" max="20" man="1"/>
    <brk id="909" max="20"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activeCellId="1" sqref="A1 I26"/>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16"/>
  <sheetViews>
    <sheetView view="pageBreakPreview" zoomScale="90" zoomScaleNormal="100" zoomScaleSheetLayoutView="90" workbookViewId="0">
      <selection activeCell="C19" sqref="C19"/>
    </sheetView>
  </sheetViews>
  <sheetFormatPr defaultRowHeight="15" x14ac:dyDescent="0.25"/>
  <cols>
    <col min="1" max="1" width="9.140625" style="499"/>
    <col min="2" max="4" width="34" style="499" customWidth="1"/>
    <col min="5" max="5" width="14.85546875" style="499" customWidth="1"/>
    <col min="6" max="6" width="20.7109375" style="499" customWidth="1"/>
    <col min="7" max="7" width="21.5703125" style="499" customWidth="1"/>
    <col min="8" max="8" width="13.42578125" style="499" customWidth="1"/>
    <col min="9" max="9" width="63.28515625" style="499" customWidth="1"/>
    <col min="10" max="16384" width="9.140625" style="499"/>
  </cols>
  <sheetData>
    <row r="1" spans="2:10" ht="15.75" thickBot="1" x14ac:dyDescent="0.3"/>
    <row r="2" spans="2:10" ht="24" customHeight="1" x14ac:dyDescent="0.25">
      <c r="B2" s="1238" t="s">
        <v>1064</v>
      </c>
      <c r="C2" s="1239"/>
      <c r="D2" s="1239"/>
      <c r="E2" s="1239"/>
      <c r="F2" s="1239"/>
      <c r="G2" s="1239"/>
      <c r="H2" s="1239"/>
      <c r="I2" s="1240"/>
      <c r="J2" s="964"/>
    </row>
    <row r="3" spans="2:10" ht="15.75" thickBot="1" x14ac:dyDescent="0.3">
      <c r="B3" s="963" t="s">
        <v>1063</v>
      </c>
      <c r="C3" s="962" t="s">
        <v>1062</v>
      </c>
      <c r="D3" s="962" t="s">
        <v>1061</v>
      </c>
      <c r="E3" s="962" t="s">
        <v>1060</v>
      </c>
      <c r="F3" s="962" t="s">
        <v>1059</v>
      </c>
      <c r="G3" s="962" t="s">
        <v>1058</v>
      </c>
      <c r="H3" s="962" t="s">
        <v>1057</v>
      </c>
      <c r="I3" s="961" t="s">
        <v>1056</v>
      </c>
    </row>
    <row r="4" spans="2:10" x14ac:dyDescent="0.25">
      <c r="B4" s="956" t="s">
        <v>1055</v>
      </c>
      <c r="C4" s="499" t="s">
        <v>1053</v>
      </c>
      <c r="D4" s="499" t="s">
        <v>1052</v>
      </c>
      <c r="E4" s="499">
        <v>140843</v>
      </c>
      <c r="F4" s="959">
        <f>G4+H4</f>
        <v>4000000</v>
      </c>
      <c r="G4" s="959">
        <v>3478260.87</v>
      </c>
      <c r="H4" s="959">
        <v>521739.13</v>
      </c>
      <c r="I4" s="960" t="s">
        <v>379</v>
      </c>
    </row>
    <row r="5" spans="2:10" x14ac:dyDescent="0.25">
      <c r="B5" s="956" t="s">
        <v>1055</v>
      </c>
      <c r="C5" s="499" t="s">
        <v>1053</v>
      </c>
      <c r="D5" s="499" t="s">
        <v>1052</v>
      </c>
      <c r="E5" s="499">
        <v>141540</v>
      </c>
      <c r="F5" s="959">
        <f>G5+H5</f>
        <v>4203525</v>
      </c>
      <c r="G5" s="959">
        <v>3655239.13</v>
      </c>
      <c r="H5" s="959">
        <v>548285.87</v>
      </c>
      <c r="I5" s="960"/>
    </row>
    <row r="6" spans="2:10" ht="30" x14ac:dyDescent="0.25">
      <c r="B6" s="956" t="s">
        <v>1054</v>
      </c>
      <c r="C6" s="355" t="s">
        <v>1053</v>
      </c>
      <c r="D6" s="355" t="s">
        <v>1052</v>
      </c>
      <c r="E6" s="355">
        <v>140846</v>
      </c>
      <c r="F6" s="959">
        <f>G6+H6</f>
        <v>3710245</v>
      </c>
      <c r="G6" s="959">
        <v>3710245</v>
      </c>
      <c r="H6" s="959">
        <v>0</v>
      </c>
      <c r="I6" s="957" t="s">
        <v>1051</v>
      </c>
    </row>
    <row r="7" spans="2:10" x14ac:dyDescent="0.25">
      <c r="B7" s="956" t="s">
        <v>1050</v>
      </c>
      <c r="C7" s="355" t="s">
        <v>1048</v>
      </c>
      <c r="D7" s="355" t="s">
        <v>1048</v>
      </c>
      <c r="E7" s="355" t="s">
        <v>1048</v>
      </c>
      <c r="F7" s="959">
        <f>G7+H7</f>
        <v>11307835</v>
      </c>
      <c r="G7" s="958">
        <v>11307835</v>
      </c>
      <c r="H7" s="958">
        <v>0</v>
      </c>
      <c r="I7" s="957" t="s">
        <v>1047</v>
      </c>
    </row>
    <row r="8" spans="2:10" x14ac:dyDescent="0.25">
      <c r="B8" s="956" t="s">
        <v>1049</v>
      </c>
      <c r="C8" s="355" t="s">
        <v>1048</v>
      </c>
      <c r="D8" s="355" t="s">
        <v>1048</v>
      </c>
      <c r="E8" s="355" t="s">
        <v>1048</v>
      </c>
      <c r="F8" s="959">
        <f>G8+H8</f>
        <v>4807000</v>
      </c>
      <c r="G8" s="958">
        <v>4807000</v>
      </c>
      <c r="H8" s="958">
        <v>0</v>
      </c>
      <c r="I8" s="957" t="s">
        <v>1047</v>
      </c>
    </row>
    <row r="9" spans="2:10" ht="15.75" thickBot="1" x14ac:dyDescent="0.3">
      <c r="B9" s="965" t="s">
        <v>598</v>
      </c>
      <c r="C9" s="966"/>
      <c r="D9" s="966"/>
      <c r="E9" s="966"/>
      <c r="F9" s="968">
        <f>SUM(F4:F8)</f>
        <v>28028605</v>
      </c>
      <c r="G9" s="968">
        <f t="shared" ref="G9:H9" si="0">SUM(G4:G8)</f>
        <v>26958580</v>
      </c>
      <c r="H9" s="968">
        <f t="shared" si="0"/>
        <v>1070025</v>
      </c>
      <c r="I9" s="967"/>
    </row>
    <row r="10" spans="2:10" x14ac:dyDescent="0.25">
      <c r="B10" s="955"/>
      <c r="C10" s="955"/>
      <c r="D10" s="955"/>
      <c r="E10" s="955"/>
      <c r="F10" s="955"/>
      <c r="G10" s="955"/>
      <c r="H10" s="955"/>
      <c r="I10" s="955"/>
    </row>
    <row r="11" spans="2:10" x14ac:dyDescent="0.25">
      <c r="B11" s="355"/>
      <c r="C11" s="355"/>
      <c r="D11" s="355"/>
      <c r="E11" s="355"/>
      <c r="F11" s="355"/>
      <c r="G11" s="355"/>
      <c r="H11" s="355"/>
      <c r="I11" s="355"/>
    </row>
    <row r="12" spans="2:10" x14ac:dyDescent="0.25">
      <c r="B12" s="355"/>
      <c r="C12" s="355"/>
      <c r="D12" s="355"/>
      <c r="E12" s="355"/>
      <c r="F12" s="355"/>
      <c r="G12" s="355"/>
      <c r="H12" s="355"/>
      <c r="I12" s="355"/>
    </row>
    <row r="13" spans="2:10" x14ac:dyDescent="0.25">
      <c r="B13" s="355"/>
      <c r="C13" s="355"/>
      <c r="D13" s="355"/>
      <c r="E13" s="355"/>
      <c r="F13" s="355"/>
      <c r="G13" s="355"/>
      <c r="H13" s="355"/>
      <c r="I13" s="355"/>
    </row>
    <row r="14" spans="2:10" x14ac:dyDescent="0.25">
      <c r="B14" s="355"/>
      <c r="C14" s="355"/>
      <c r="D14" s="355"/>
      <c r="E14" s="355"/>
      <c r="F14" s="355"/>
      <c r="G14" s="355"/>
      <c r="H14" s="355"/>
      <c r="I14" s="355"/>
    </row>
    <row r="15" spans="2:10" x14ac:dyDescent="0.25">
      <c r="B15" s="355"/>
      <c r="C15" s="355"/>
      <c r="D15" s="355"/>
      <c r="E15" s="355"/>
      <c r="F15" s="355"/>
      <c r="G15" s="355"/>
      <c r="H15" s="355"/>
      <c r="I15" s="355"/>
    </row>
    <row r="16" spans="2:10" x14ac:dyDescent="0.25">
      <c r="B16" s="355"/>
      <c r="C16" s="355"/>
      <c r="D16" s="355"/>
      <c r="E16" s="355"/>
      <c r="F16" s="355"/>
      <c r="G16" s="355"/>
      <c r="H16" s="355"/>
      <c r="I16" s="355"/>
    </row>
  </sheetData>
  <mergeCells count="1">
    <mergeCell ref="B2:I2"/>
  </mergeCells>
  <pageMargins left="0.7" right="0.7" top="0.75" bottom="0.75" header="0.3" footer="0.3"/>
  <pageSetup paperSize="9"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8"/>
  <sheetViews>
    <sheetView workbookViewId="0"/>
  </sheetViews>
  <sheetFormatPr defaultRowHeight="15" x14ac:dyDescent="0.25"/>
  <cols>
    <col min="1" max="1" width="9.140625" style="499"/>
    <col min="2" max="2" width="12.5703125" style="499" customWidth="1"/>
    <col min="3" max="3" width="28.28515625" style="499" customWidth="1"/>
    <col min="4" max="4" width="15.140625" style="499" customWidth="1"/>
    <col min="5" max="16384" width="9.140625" style="499"/>
  </cols>
  <sheetData>
    <row r="1" spans="1:5" ht="15.75" x14ac:dyDescent="0.25">
      <c r="A1" s="1177" t="s">
        <v>1321</v>
      </c>
    </row>
    <row r="2" spans="1:5" x14ac:dyDescent="0.25">
      <c r="A2" s="1131" t="s">
        <v>1269</v>
      </c>
    </row>
    <row r="4" spans="1:5" ht="30" x14ac:dyDescent="0.25">
      <c r="A4" s="1112" t="s">
        <v>1270</v>
      </c>
      <c r="B4" s="1112" t="s">
        <v>1271</v>
      </c>
      <c r="C4" s="1112" t="s">
        <v>1272</v>
      </c>
      <c r="D4" s="1132" t="s">
        <v>1273</v>
      </c>
    </row>
    <row r="5" spans="1:5" x14ac:dyDescent="0.25">
      <c r="A5" s="341">
        <v>1</v>
      </c>
      <c r="B5" s="1096" t="s">
        <v>1136</v>
      </c>
      <c r="C5" s="1096" t="s">
        <v>1137</v>
      </c>
      <c r="D5" s="1038">
        <f>'Gazette vs payday recon'!E78</f>
        <v>-2915.6699999999546</v>
      </c>
    </row>
    <row r="6" spans="1:5" x14ac:dyDescent="0.25">
      <c r="A6" s="341">
        <f>A5+1</f>
        <v>2</v>
      </c>
      <c r="B6" s="341" t="s">
        <v>1148</v>
      </c>
      <c r="C6" s="341" t="s">
        <v>1149</v>
      </c>
      <c r="D6" s="1119">
        <f>'Gazette vs payday recon'!E90</f>
        <v>-11603.309999999969</v>
      </c>
    </row>
    <row r="7" spans="1:5" x14ac:dyDescent="0.25">
      <c r="A7" s="341">
        <f t="shared" ref="A7:A36" si="0">A6+1</f>
        <v>3</v>
      </c>
      <c r="B7" s="341" t="s">
        <v>1152</v>
      </c>
      <c r="C7" s="341" t="s">
        <v>1153</v>
      </c>
      <c r="D7" s="1119">
        <f>'Gazette vs payday recon'!E102</f>
        <v>-2963.2499999999127</v>
      </c>
    </row>
    <row r="8" spans="1:5" x14ac:dyDescent="0.25">
      <c r="A8" s="341">
        <f t="shared" si="0"/>
        <v>4</v>
      </c>
      <c r="B8" s="341" t="s">
        <v>1156</v>
      </c>
      <c r="C8" s="341" t="s">
        <v>1157</v>
      </c>
      <c r="D8" s="1119">
        <f>'Gazette vs payday recon'!E116</f>
        <v>-3529.239999999947</v>
      </c>
    </row>
    <row r="9" spans="1:5" x14ac:dyDescent="0.25">
      <c r="A9" s="341">
        <f t="shared" si="0"/>
        <v>5</v>
      </c>
      <c r="B9" s="341" t="s">
        <v>1161</v>
      </c>
      <c r="C9" s="341" t="s">
        <v>1162</v>
      </c>
      <c r="D9" s="1119">
        <f>'Gazette vs payday recon'!E128</f>
        <v>-2876.2899999999936</v>
      </c>
    </row>
    <row r="10" spans="1:5" x14ac:dyDescent="0.25">
      <c r="A10" s="341">
        <f t="shared" si="0"/>
        <v>6</v>
      </c>
      <c r="B10" s="341" t="s">
        <v>1164</v>
      </c>
      <c r="C10" s="341" t="s">
        <v>1165</v>
      </c>
      <c r="D10" s="1119">
        <f>'Gazette vs payday recon'!E140</f>
        <v>-2876.2899999999936</v>
      </c>
    </row>
    <row r="11" spans="1:5" x14ac:dyDescent="0.25">
      <c r="A11" s="341">
        <f t="shared" si="0"/>
        <v>7</v>
      </c>
      <c r="B11" s="341" t="s">
        <v>1167</v>
      </c>
      <c r="C11" s="341" t="s">
        <v>1168</v>
      </c>
      <c r="D11" s="1119">
        <f>'Gazette vs payday recon'!E153</f>
        <v>-2876.1700000000128</v>
      </c>
    </row>
    <row r="12" spans="1:5" x14ac:dyDescent="0.25">
      <c r="A12" s="341">
        <f t="shared" si="0"/>
        <v>8</v>
      </c>
      <c r="B12" s="1133" t="s">
        <v>1171</v>
      </c>
      <c r="C12" s="341" t="s">
        <v>1172</v>
      </c>
      <c r="D12" s="1119">
        <f>'Gazette vs payday recon'!E166</f>
        <v>-728.74000000001979</v>
      </c>
      <c r="E12" s="355"/>
    </row>
    <row r="13" spans="1:5" x14ac:dyDescent="0.25">
      <c r="A13" s="341">
        <f t="shared" si="0"/>
        <v>9</v>
      </c>
      <c r="B13" s="1133" t="s">
        <v>1174</v>
      </c>
      <c r="C13" s="341" t="s">
        <v>1175</v>
      </c>
      <c r="D13" s="1119">
        <f>'Gazette vs payday recon'!E178</f>
        <v>-1458.7299999999377</v>
      </c>
    </row>
    <row r="14" spans="1:5" x14ac:dyDescent="0.25">
      <c r="A14" s="341">
        <f t="shared" si="0"/>
        <v>10</v>
      </c>
      <c r="B14" s="1133" t="s">
        <v>1177</v>
      </c>
      <c r="C14" s="341" t="s">
        <v>1178</v>
      </c>
      <c r="D14" s="1119">
        <f>'Gazette vs payday recon'!E189</f>
        <v>-1458.6800000000003</v>
      </c>
    </row>
    <row r="15" spans="1:5" x14ac:dyDescent="0.25">
      <c r="A15" s="341">
        <f t="shared" si="0"/>
        <v>11</v>
      </c>
      <c r="B15" s="1133" t="s">
        <v>1180</v>
      </c>
      <c r="C15" s="341" t="s">
        <v>1181</v>
      </c>
      <c r="D15" s="1119">
        <f>'Gazette vs payday recon'!E200</f>
        <v>-1458.6800000000003</v>
      </c>
    </row>
    <row r="16" spans="1:5" x14ac:dyDescent="0.25">
      <c r="A16" s="341">
        <f t="shared" si="0"/>
        <v>12</v>
      </c>
      <c r="B16" s="1133" t="s">
        <v>1274</v>
      </c>
      <c r="C16" s="341" t="s">
        <v>1184</v>
      </c>
      <c r="D16" s="1119">
        <f>'Gazette vs payday recon'!E212</f>
        <v>-1458.6100000000006</v>
      </c>
    </row>
    <row r="17" spans="1:4" x14ac:dyDescent="0.25">
      <c r="A17" s="341">
        <f t="shared" si="0"/>
        <v>13</v>
      </c>
      <c r="B17" s="1133" t="s">
        <v>1186</v>
      </c>
      <c r="C17" s="341" t="s">
        <v>1187</v>
      </c>
      <c r="D17" s="1119">
        <f>'Gazette vs payday recon'!E225</f>
        <v>-1098.6200000000026</v>
      </c>
    </row>
    <row r="18" spans="1:4" x14ac:dyDescent="0.25">
      <c r="A18" s="341">
        <f t="shared" si="0"/>
        <v>14</v>
      </c>
      <c r="B18" s="1133" t="s">
        <v>1189</v>
      </c>
      <c r="C18" s="341" t="s">
        <v>1190</v>
      </c>
      <c r="D18" s="1119">
        <f>'Gazette vs payday recon'!E238</f>
        <v>-1458.4499999999971</v>
      </c>
    </row>
    <row r="19" spans="1:4" x14ac:dyDescent="0.25">
      <c r="A19" s="341">
        <f t="shared" si="0"/>
        <v>15</v>
      </c>
      <c r="B19" s="1133" t="s">
        <v>1192</v>
      </c>
      <c r="C19" s="341" t="s">
        <v>1193</v>
      </c>
      <c r="D19" s="1119">
        <f>'Gazette vs payday recon'!E249</f>
        <v>-729.33000000000175</v>
      </c>
    </row>
    <row r="20" spans="1:4" x14ac:dyDescent="0.25">
      <c r="A20" s="341">
        <f t="shared" si="0"/>
        <v>16</v>
      </c>
      <c r="B20" s="1133" t="s">
        <v>1195</v>
      </c>
      <c r="C20" s="341" t="s">
        <v>1196</v>
      </c>
      <c r="D20" s="1119">
        <f>'Gazette vs payday recon'!E260</f>
        <v>-1458.6100000000006</v>
      </c>
    </row>
    <row r="21" spans="1:4" x14ac:dyDescent="0.25">
      <c r="A21" s="341">
        <f t="shared" si="0"/>
        <v>17</v>
      </c>
      <c r="B21" s="1133" t="s">
        <v>1198</v>
      </c>
      <c r="C21" s="341" t="s">
        <v>1199</v>
      </c>
      <c r="D21" s="1119">
        <f>'Gazette vs payday recon'!E272</f>
        <v>-1458.6100000000006</v>
      </c>
    </row>
    <row r="22" spans="1:4" x14ac:dyDescent="0.25">
      <c r="A22" s="341">
        <f t="shared" si="0"/>
        <v>18</v>
      </c>
      <c r="B22" s="1133" t="s">
        <v>1201</v>
      </c>
      <c r="C22" s="341" t="s">
        <v>1202</v>
      </c>
      <c r="D22" s="1119">
        <f>'Gazette vs payday recon'!E283</f>
        <v>-1458.6100000000006</v>
      </c>
    </row>
    <row r="23" spans="1:4" x14ac:dyDescent="0.25">
      <c r="A23" s="341">
        <f t="shared" si="0"/>
        <v>19</v>
      </c>
      <c r="B23" s="1133" t="s">
        <v>1204</v>
      </c>
      <c r="C23" s="341" t="s">
        <v>1205</v>
      </c>
      <c r="D23" s="1119">
        <f>'Gazette vs payday recon'!E294</f>
        <v>-1458.6100000000006</v>
      </c>
    </row>
    <row r="24" spans="1:4" x14ac:dyDescent="0.25">
      <c r="A24" s="341">
        <f t="shared" si="0"/>
        <v>20</v>
      </c>
      <c r="B24" s="1133" t="s">
        <v>1207</v>
      </c>
      <c r="C24" s="341" t="s">
        <v>1208</v>
      </c>
      <c r="D24" s="1119">
        <f>'Gazette vs payday recon'!E305</f>
        <v>-1750.4099999999962</v>
      </c>
    </row>
    <row r="25" spans="1:4" x14ac:dyDescent="0.25">
      <c r="A25" s="341">
        <f t="shared" si="0"/>
        <v>21</v>
      </c>
      <c r="B25" s="956" t="s">
        <v>1210</v>
      </c>
      <c r="C25" s="355" t="s">
        <v>1211</v>
      </c>
      <c r="D25" s="1119">
        <f>'Gazette vs payday recon'!E316</f>
        <v>-1458.6800000000003</v>
      </c>
    </row>
    <row r="26" spans="1:4" x14ac:dyDescent="0.25">
      <c r="A26" s="341">
        <f t="shared" si="0"/>
        <v>22</v>
      </c>
      <c r="B26" s="1133" t="s">
        <v>1213</v>
      </c>
      <c r="C26" s="341" t="s">
        <v>1214</v>
      </c>
      <c r="D26" s="1119">
        <f>'Gazette vs payday recon'!E327</f>
        <v>-1458.6100000000006</v>
      </c>
    </row>
    <row r="27" spans="1:4" x14ac:dyDescent="0.25">
      <c r="A27" s="341">
        <f t="shared" si="0"/>
        <v>23</v>
      </c>
      <c r="B27" s="1133" t="s">
        <v>1216</v>
      </c>
      <c r="C27" s="341" t="s">
        <v>1217</v>
      </c>
      <c r="D27" s="1119">
        <f>'Gazette vs payday recon'!E338</f>
        <v>-1458.6699999999983</v>
      </c>
    </row>
    <row r="28" spans="1:4" x14ac:dyDescent="0.25">
      <c r="A28" s="341">
        <f t="shared" si="0"/>
        <v>24</v>
      </c>
      <c r="B28" s="1133" t="s">
        <v>1219</v>
      </c>
      <c r="C28" s="341" t="s">
        <v>1220</v>
      </c>
      <c r="D28" s="1119">
        <f>'Gazette vs payday recon'!E349</f>
        <v>-729.27999999999884</v>
      </c>
    </row>
    <row r="29" spans="1:4" x14ac:dyDescent="0.25">
      <c r="A29" s="341">
        <f t="shared" si="0"/>
        <v>25</v>
      </c>
      <c r="B29" s="1133" t="s">
        <v>1222</v>
      </c>
      <c r="C29" s="341" t="s">
        <v>1223</v>
      </c>
      <c r="D29" s="1119">
        <f>'Gazette vs payday recon'!E367</f>
        <v>-4210.0199999999895</v>
      </c>
    </row>
    <row r="30" spans="1:4" x14ac:dyDescent="0.25">
      <c r="A30" s="341">
        <f t="shared" si="0"/>
        <v>26</v>
      </c>
      <c r="B30" s="1133" t="s">
        <v>1231</v>
      </c>
      <c r="C30" s="341" t="s">
        <v>1232</v>
      </c>
      <c r="D30" s="1119">
        <f>'Gazette vs payday recon'!E379</f>
        <v>-3609.3300000000017</v>
      </c>
    </row>
    <row r="31" spans="1:4" x14ac:dyDescent="0.25">
      <c r="A31" s="341">
        <f t="shared" si="0"/>
        <v>27</v>
      </c>
      <c r="B31" s="1133" t="s">
        <v>1236</v>
      </c>
      <c r="C31" s="341" t="s">
        <v>1237</v>
      </c>
      <c r="D31" s="1119">
        <f>'Gazette vs payday recon'!E390</f>
        <v>-729.27999999999884</v>
      </c>
    </row>
    <row r="32" spans="1:4" x14ac:dyDescent="0.25">
      <c r="A32" s="341">
        <f t="shared" si="0"/>
        <v>28</v>
      </c>
      <c r="B32" s="1133" t="s">
        <v>1239</v>
      </c>
      <c r="C32" s="341" t="s">
        <v>1240</v>
      </c>
      <c r="D32" s="1119">
        <f>'Gazette vs payday recon'!E401</f>
        <v>-729.33000000000175</v>
      </c>
    </row>
    <row r="33" spans="1:4" x14ac:dyDescent="0.25">
      <c r="A33" s="341">
        <f t="shared" si="0"/>
        <v>29</v>
      </c>
      <c r="B33" s="1133" t="s">
        <v>1242</v>
      </c>
      <c r="C33" s="341" t="s">
        <v>1243</v>
      </c>
      <c r="D33" s="1119">
        <f>'Gazette vs payday recon'!E412</f>
        <v>-1458.7899999999936</v>
      </c>
    </row>
    <row r="34" spans="1:4" x14ac:dyDescent="0.25">
      <c r="A34" s="341">
        <f t="shared" si="0"/>
        <v>30</v>
      </c>
      <c r="B34" s="1133" t="s">
        <v>1245</v>
      </c>
      <c r="C34" s="341" t="s">
        <v>1246</v>
      </c>
      <c r="D34" s="1119">
        <f>'Gazette vs payday recon'!E423</f>
        <v>-729.27999999999884</v>
      </c>
    </row>
    <row r="35" spans="1:4" x14ac:dyDescent="0.25">
      <c r="A35" s="341">
        <f t="shared" si="0"/>
        <v>31</v>
      </c>
      <c r="B35" s="1133" t="s">
        <v>1275</v>
      </c>
      <c r="C35" s="341" t="s">
        <v>1249</v>
      </c>
      <c r="D35" s="1119">
        <f>'Gazette vs payday recon'!E436</f>
        <v>-608.03999999997905</v>
      </c>
    </row>
    <row r="36" spans="1:4" x14ac:dyDescent="0.25">
      <c r="A36" s="341">
        <f t="shared" si="0"/>
        <v>32</v>
      </c>
      <c r="B36" s="956" t="s">
        <v>1251</v>
      </c>
      <c r="C36" s="355" t="s">
        <v>1252</v>
      </c>
      <c r="D36" s="1119">
        <f>'Gazette vs payday recon'!E447</f>
        <v>-2880</v>
      </c>
    </row>
    <row r="37" spans="1:4" s="1131" customFormat="1" ht="15.75" thickBot="1" x14ac:dyDescent="0.3">
      <c r="B37" s="1131" t="s">
        <v>1276</v>
      </c>
      <c r="D37" s="1134">
        <f>SUM(D5:D36)</f>
        <v>-67134.21999999971</v>
      </c>
    </row>
    <row r="38" spans="1:4" ht="15.75" thickTop="1" x14ac:dyDescent="0.25"/>
  </sheetData>
  <hyperlinks>
    <hyperlink ref="A1" location="'C.5.9.3 Disclosure note'!Print_Area" display="Back to Disclosure not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70"/>
  <sheetViews>
    <sheetView topLeftCell="A361" zoomScale="80" zoomScaleNormal="80" workbookViewId="0">
      <selection activeCell="C32" sqref="C32"/>
    </sheetView>
  </sheetViews>
  <sheetFormatPr defaultRowHeight="12.75" x14ac:dyDescent="0.2"/>
  <cols>
    <col min="1" max="1" width="0.85546875" style="639" customWidth="1"/>
    <col min="2" max="2" width="46.140625" style="639" customWidth="1"/>
    <col min="3" max="3" width="24.28515625" style="639" customWidth="1"/>
    <col min="4" max="4" width="18.140625" style="639" customWidth="1"/>
    <col min="5" max="5" width="17.140625" style="639" customWidth="1"/>
    <col min="6" max="6" width="22.7109375" style="686" customWidth="1"/>
    <col min="7" max="7" width="20.85546875" style="639" customWidth="1"/>
    <col min="8" max="8" width="13.140625" style="639" customWidth="1"/>
    <col min="9" max="9" width="19.28515625" style="639" customWidth="1"/>
    <col min="10" max="10" width="14.42578125" style="639" customWidth="1"/>
    <col min="11" max="11" width="14" style="639" customWidth="1"/>
    <col min="12" max="12" width="19.42578125" style="639" customWidth="1"/>
    <col min="13" max="13" width="14.7109375" style="639" customWidth="1"/>
    <col min="14" max="14" width="15.28515625" style="639" customWidth="1"/>
    <col min="15" max="15" width="15.42578125" style="639" customWidth="1"/>
    <col min="16" max="16" width="14.42578125" style="639" customWidth="1"/>
    <col min="17" max="17" width="14.85546875" style="639" customWidth="1"/>
    <col min="18" max="18" width="15.85546875" style="639" customWidth="1"/>
    <col min="19" max="19" width="11.42578125" style="639" customWidth="1"/>
    <col min="20" max="16384" width="9.140625" style="639"/>
  </cols>
  <sheetData>
    <row r="1" spans="2:20" ht="13.5" thickBot="1" x14ac:dyDescent="0.25">
      <c r="B1" s="996"/>
      <c r="C1" s="997"/>
      <c r="D1" s="997"/>
      <c r="E1" s="997"/>
      <c r="F1" s="998"/>
      <c r="G1" s="997"/>
      <c r="H1" s="997"/>
      <c r="I1" s="997"/>
      <c r="J1" s="997"/>
      <c r="K1" s="997"/>
      <c r="L1" s="668"/>
      <c r="M1" s="668"/>
      <c r="N1" s="668"/>
      <c r="O1" s="668"/>
      <c r="P1" s="668"/>
    </row>
    <row r="2" spans="2:20" x14ac:dyDescent="0.2">
      <c r="B2" s="999"/>
      <c r="C2" s="1000"/>
      <c r="D2" s="1000"/>
      <c r="E2" s="1000"/>
      <c r="F2" s="1001" t="s">
        <v>325</v>
      </c>
      <c r="G2" s="1002" t="s">
        <v>1070</v>
      </c>
      <c r="H2" s="1002"/>
      <c r="I2" s="1002"/>
      <c r="J2" s="1002"/>
      <c r="K2" s="1002"/>
      <c r="L2" s="1003"/>
      <c r="M2" s="1003"/>
      <c r="N2" s="1003"/>
      <c r="O2" s="1003"/>
      <c r="P2" s="1003"/>
      <c r="Q2" s="1003"/>
      <c r="R2" s="1003"/>
      <c r="S2" s="1003"/>
      <c r="T2" s="1004"/>
    </row>
    <row r="3" spans="2:20" x14ac:dyDescent="0.2">
      <c r="B3" s="996"/>
      <c r="C3" s="997"/>
      <c r="D3" s="997"/>
      <c r="E3" s="997"/>
      <c r="F3" s="1005" t="s">
        <v>326</v>
      </c>
      <c r="G3" s="1006" t="s">
        <v>1071</v>
      </c>
      <c r="H3" s="1006"/>
      <c r="I3" s="1007"/>
      <c r="J3" s="1007"/>
      <c r="K3" s="1007"/>
      <c r="L3" s="668"/>
      <c r="M3" s="668"/>
      <c r="N3" s="668"/>
      <c r="O3" s="668"/>
      <c r="P3" s="668"/>
      <c r="Q3" s="668"/>
      <c r="R3" s="668"/>
      <c r="S3" s="668"/>
      <c r="T3" s="1008"/>
    </row>
    <row r="4" spans="2:20" x14ac:dyDescent="0.2">
      <c r="B4" s="996"/>
      <c r="C4" s="997"/>
      <c r="D4" s="997"/>
      <c r="E4" s="997"/>
      <c r="F4" s="1005" t="s">
        <v>327</v>
      </c>
      <c r="G4" s="1009">
        <v>43656</v>
      </c>
      <c r="H4" s="1009"/>
      <c r="I4" s="1010"/>
      <c r="J4" s="1010"/>
      <c r="K4" s="1010"/>
      <c r="L4" s="668"/>
      <c r="M4" s="668"/>
      <c r="N4" s="668"/>
      <c r="O4" s="668"/>
      <c r="P4" s="668"/>
      <c r="Q4" s="668"/>
      <c r="R4" s="668"/>
      <c r="S4" s="668"/>
      <c r="T4" s="1008"/>
    </row>
    <row r="5" spans="2:20" x14ac:dyDescent="0.2">
      <c r="B5" s="996"/>
      <c r="C5" s="997"/>
      <c r="D5" s="997"/>
      <c r="E5" s="997"/>
      <c r="F5" s="1005" t="s">
        <v>328</v>
      </c>
      <c r="G5" s="1006"/>
      <c r="H5" s="1006"/>
      <c r="I5" s="1007"/>
      <c r="J5" s="1007"/>
      <c r="K5" s="1007"/>
      <c r="L5" s="668"/>
      <c r="M5" s="668"/>
      <c r="N5" s="668"/>
      <c r="O5" s="668"/>
      <c r="P5" s="668"/>
      <c r="Q5" s="668"/>
      <c r="R5" s="668"/>
      <c r="S5" s="668"/>
      <c r="T5" s="1008"/>
    </row>
    <row r="6" spans="2:20" x14ac:dyDescent="0.2">
      <c r="B6" s="996"/>
      <c r="C6" s="997"/>
      <c r="D6" s="997"/>
      <c r="E6" s="997"/>
      <c r="F6" s="1005" t="s">
        <v>327</v>
      </c>
      <c r="G6" s="1011"/>
      <c r="H6" s="1011"/>
      <c r="I6" s="1012"/>
      <c r="J6" s="1012"/>
      <c r="K6" s="1012"/>
      <c r="L6" s="668"/>
      <c r="M6" s="668"/>
      <c r="N6" s="668"/>
      <c r="O6" s="668"/>
      <c r="P6" s="668"/>
      <c r="Q6" s="668"/>
      <c r="R6" s="668"/>
      <c r="S6" s="668"/>
      <c r="T6" s="1008"/>
    </row>
    <row r="7" spans="2:20" x14ac:dyDescent="0.2">
      <c r="B7" s="996"/>
      <c r="C7" s="997"/>
      <c r="D7" s="997"/>
      <c r="E7" s="997"/>
      <c r="F7" s="1005"/>
      <c r="G7" s="1012"/>
      <c r="H7" s="1012"/>
      <c r="I7" s="1012"/>
      <c r="J7" s="1012"/>
      <c r="K7" s="1012"/>
      <c r="L7" s="668"/>
      <c r="M7" s="668"/>
      <c r="N7" s="668"/>
      <c r="O7" s="668"/>
      <c r="P7" s="668"/>
      <c r="Q7" s="668"/>
      <c r="R7" s="668"/>
      <c r="S7" s="668"/>
      <c r="T7" s="1008"/>
    </row>
    <row r="8" spans="2:20" x14ac:dyDescent="0.2">
      <c r="B8" s="996" t="s">
        <v>1072</v>
      </c>
      <c r="C8" s="1013" t="s">
        <v>1073</v>
      </c>
      <c r="D8" s="1013"/>
      <c r="E8" s="1013"/>
      <c r="F8" s="1014"/>
      <c r="G8" s="1013"/>
      <c r="H8" s="1013"/>
      <c r="I8" s="1013"/>
      <c r="J8" s="1013"/>
      <c r="K8" s="1013"/>
      <c r="L8" s="668"/>
      <c r="M8" s="668"/>
      <c r="N8" s="668"/>
      <c r="O8" s="668"/>
      <c r="P8" s="668"/>
      <c r="Q8" s="668"/>
      <c r="R8" s="668"/>
      <c r="S8" s="668"/>
      <c r="T8" s="1008"/>
    </row>
    <row r="9" spans="2:20" x14ac:dyDescent="0.2">
      <c r="B9" s="996" t="s">
        <v>329</v>
      </c>
      <c r="C9" s="1015" t="s">
        <v>1074</v>
      </c>
      <c r="D9" s="1016"/>
      <c r="E9" s="1016"/>
      <c r="F9" s="1014"/>
      <c r="G9" s="1016"/>
      <c r="H9" s="1016"/>
      <c r="I9" s="1016"/>
      <c r="J9" s="1016"/>
      <c r="K9" s="1016"/>
      <c r="L9" s="668"/>
      <c r="M9" s="668"/>
      <c r="N9" s="668"/>
      <c r="O9" s="668"/>
      <c r="P9" s="668"/>
      <c r="Q9" s="668"/>
      <c r="R9" s="668"/>
      <c r="S9" s="668"/>
      <c r="T9" s="1008"/>
    </row>
    <row r="10" spans="2:20" x14ac:dyDescent="0.2">
      <c r="B10" s="996" t="s">
        <v>330</v>
      </c>
      <c r="C10" s="1017" t="s">
        <v>1075</v>
      </c>
      <c r="D10" s="1017"/>
      <c r="E10" s="1017"/>
      <c r="F10" s="1014"/>
      <c r="G10" s="1017"/>
      <c r="H10" s="1017"/>
      <c r="I10" s="1017"/>
      <c r="J10" s="1017"/>
      <c r="K10" s="1017"/>
      <c r="L10" s="668"/>
      <c r="M10" s="668"/>
      <c r="N10" s="668"/>
      <c r="O10" s="668"/>
      <c r="P10" s="668"/>
      <c r="Q10" s="668"/>
      <c r="R10" s="668"/>
      <c r="S10" s="668"/>
      <c r="T10" s="1008"/>
    </row>
    <row r="11" spans="2:20" ht="13.5" thickBot="1" x14ac:dyDescent="0.25">
      <c r="B11" s="1018"/>
      <c r="C11" s="1019"/>
      <c r="D11" s="1019"/>
      <c r="E11" s="1019"/>
      <c r="F11" s="1020"/>
      <c r="G11" s="1019"/>
      <c r="H11" s="1019"/>
      <c r="I11" s="1019"/>
      <c r="J11" s="1019"/>
      <c r="K11" s="1019"/>
      <c r="L11" s="652"/>
      <c r="M11" s="652"/>
      <c r="N11" s="652"/>
      <c r="O11" s="652"/>
      <c r="P11" s="652"/>
      <c r="Q11" s="652"/>
      <c r="R11" s="652"/>
      <c r="S11" s="652"/>
      <c r="T11" s="1021"/>
    </row>
    <row r="12" spans="2:20" x14ac:dyDescent="0.2">
      <c r="B12" s="999"/>
      <c r="C12" s="1022"/>
      <c r="D12" s="1022"/>
      <c r="E12" s="1022"/>
      <c r="F12" s="1023"/>
      <c r="G12" s="1022"/>
      <c r="H12" s="1022"/>
      <c r="I12" s="1022"/>
      <c r="J12" s="1022"/>
      <c r="K12" s="1022"/>
      <c r="L12" s="1003"/>
      <c r="M12" s="1003"/>
      <c r="N12" s="1003"/>
      <c r="O12" s="1003"/>
      <c r="P12" s="1003"/>
      <c r="Q12" s="1003"/>
      <c r="R12" s="1003"/>
      <c r="S12" s="1003"/>
      <c r="T12" s="1004"/>
    </row>
    <row r="13" spans="2:20" x14ac:dyDescent="0.2">
      <c r="B13" s="996" t="s">
        <v>1076</v>
      </c>
      <c r="C13" s="1017"/>
      <c r="D13" s="1017"/>
      <c r="E13" s="1017"/>
      <c r="F13" s="1014"/>
      <c r="G13" s="1017"/>
      <c r="H13" s="1017"/>
      <c r="I13" s="1017"/>
      <c r="J13" s="1017"/>
      <c r="K13" s="1017"/>
      <c r="L13" s="668"/>
      <c r="M13" s="668"/>
      <c r="N13" s="668"/>
      <c r="O13" s="668"/>
      <c r="P13" s="668"/>
      <c r="Q13" s="668"/>
      <c r="R13" s="668"/>
      <c r="S13" s="668"/>
      <c r="T13" s="1008"/>
    </row>
    <row r="14" spans="2:20" x14ac:dyDescent="0.2">
      <c r="B14" s="1024"/>
      <c r="C14" s="1017"/>
      <c r="D14" s="1017"/>
      <c r="E14" s="1017"/>
      <c r="F14" s="1014"/>
      <c r="G14" s="1017"/>
      <c r="H14" s="1017"/>
      <c r="I14" s="1017"/>
      <c r="J14" s="1017"/>
      <c r="K14" s="1017"/>
      <c r="L14" s="668"/>
      <c r="M14" s="668"/>
      <c r="N14" s="668"/>
      <c r="O14" s="668"/>
      <c r="P14" s="668"/>
      <c r="Q14" s="668"/>
      <c r="R14" s="668"/>
      <c r="S14" s="668"/>
      <c r="T14" s="1008"/>
    </row>
    <row r="15" spans="2:20" x14ac:dyDescent="0.2">
      <c r="B15" s="1024" t="s">
        <v>1077</v>
      </c>
      <c r="C15" s="1017"/>
      <c r="D15" s="1017"/>
      <c r="E15" s="1017"/>
      <c r="F15" s="1014"/>
      <c r="G15" s="1017"/>
      <c r="H15" s="1017"/>
      <c r="I15" s="1025"/>
      <c r="J15" s="1017"/>
      <c r="K15" s="1017"/>
      <c r="L15" s="668"/>
      <c r="M15" s="668"/>
      <c r="N15" s="668"/>
      <c r="O15" s="668"/>
      <c r="P15" s="668"/>
      <c r="Q15" s="668"/>
      <c r="R15" s="668"/>
      <c r="S15" s="668"/>
      <c r="T15" s="1008"/>
    </row>
    <row r="16" spans="2:20" ht="13.5" thickBot="1" x14ac:dyDescent="0.25">
      <c r="B16" s="1024" t="s">
        <v>1078</v>
      </c>
      <c r="C16" s="1017"/>
      <c r="D16" s="1017"/>
      <c r="E16" s="1017"/>
      <c r="F16" s="1014"/>
      <c r="G16" s="1017"/>
      <c r="H16" s="1017"/>
      <c r="I16" s="1017"/>
      <c r="J16" s="1017"/>
      <c r="K16" s="1017"/>
      <c r="L16" s="668"/>
      <c r="M16" s="668"/>
      <c r="N16" s="668"/>
      <c r="O16" s="668"/>
      <c r="P16" s="668"/>
      <c r="Q16" s="668"/>
      <c r="R16" s="668"/>
      <c r="S16" s="668"/>
      <c r="T16" s="1008"/>
    </row>
    <row r="17" spans="2:20" ht="13.5" thickBot="1" x14ac:dyDescent="0.25">
      <c r="B17" s="996"/>
      <c r="C17" s="1017"/>
      <c r="D17" s="1017"/>
      <c r="E17" s="1017"/>
      <c r="F17" s="1014"/>
      <c r="G17" s="1017"/>
      <c r="H17" s="1017"/>
      <c r="I17" s="1017"/>
      <c r="J17" s="1017"/>
      <c r="K17" s="1017"/>
      <c r="L17" s="1026"/>
      <c r="M17" s="668"/>
      <c r="N17" s="668"/>
      <c r="O17" s="1026"/>
      <c r="P17" s="1265" t="s">
        <v>1079</v>
      </c>
      <c r="Q17" s="1266"/>
      <c r="R17" s="668"/>
      <c r="S17" s="668"/>
      <c r="T17" s="1008"/>
    </row>
    <row r="18" spans="2:20" ht="15" customHeight="1" x14ac:dyDescent="0.2">
      <c r="B18" s="1027"/>
      <c r="C18" s="1267" t="s">
        <v>1080</v>
      </c>
      <c r="D18" s="1269" t="s">
        <v>1081</v>
      </c>
      <c r="E18" s="1270"/>
      <c r="F18" s="1271"/>
      <c r="G18" s="1272" t="s">
        <v>1082</v>
      </c>
      <c r="H18" s="1028" t="s">
        <v>1083</v>
      </c>
      <c r="I18" s="1274" t="s">
        <v>1084</v>
      </c>
      <c r="J18" s="1275"/>
      <c r="K18" s="1275"/>
      <c r="L18" s="1276" t="s">
        <v>1085</v>
      </c>
      <c r="M18" s="1251" t="s">
        <v>1082</v>
      </c>
      <c r="N18" s="1029" t="s">
        <v>1083</v>
      </c>
      <c r="O18" s="1278" t="s">
        <v>1086</v>
      </c>
      <c r="P18" s="1279" t="s">
        <v>1087</v>
      </c>
      <c r="Q18" s="1281" t="s">
        <v>1085</v>
      </c>
      <c r="R18" s="1251" t="s">
        <v>1082</v>
      </c>
      <c r="S18" s="668"/>
      <c r="T18" s="1008"/>
    </row>
    <row r="19" spans="2:20" ht="25.5" x14ac:dyDescent="0.2">
      <c r="B19" s="1027"/>
      <c r="C19" s="1268"/>
      <c r="D19" s="1030" t="s">
        <v>1088</v>
      </c>
      <c r="E19" s="1030" t="s">
        <v>1089</v>
      </c>
      <c r="F19" s="1031" t="s">
        <v>1090</v>
      </c>
      <c r="G19" s="1273"/>
      <c r="H19" s="1032"/>
      <c r="I19" s="1033" t="s">
        <v>1091</v>
      </c>
      <c r="J19" s="1033" t="s">
        <v>1092</v>
      </c>
      <c r="K19" s="1034" t="s">
        <v>1093</v>
      </c>
      <c r="L19" s="1277"/>
      <c r="M19" s="1251"/>
      <c r="N19" s="1035"/>
      <c r="O19" s="1278"/>
      <c r="P19" s="1280"/>
      <c r="Q19" s="1277"/>
      <c r="R19" s="1251"/>
      <c r="S19" s="668"/>
      <c r="T19" s="1008"/>
    </row>
    <row r="20" spans="2:20" x14ac:dyDescent="0.2">
      <c r="B20" s="1027" t="s">
        <v>1094</v>
      </c>
      <c r="C20" s="1036">
        <f>1350250</f>
        <v>1350250</v>
      </c>
      <c r="D20" s="1037">
        <f>'[1]Top 4 - 201819 FY'!P19-'[1]Top 4 - 201819 FY'!P18</f>
        <v>1350249.96</v>
      </c>
      <c r="E20" s="1037">
        <f>'[1]Top 4 - 201819 FY'!P30-'[1]Top 4 - 201819 FY'!P29</f>
        <v>0</v>
      </c>
      <c r="F20" s="1037">
        <f>SUM(D20:E20)</f>
        <v>1350249.96</v>
      </c>
      <c r="G20" s="1038">
        <f>C20-F20</f>
        <v>4.0000000037252903E-2</v>
      </c>
      <c r="H20" s="1039"/>
      <c r="I20" s="1036">
        <f>3400*12</f>
        <v>40800</v>
      </c>
      <c r="J20" s="1036">
        <f>300*12</f>
        <v>3600</v>
      </c>
      <c r="K20" s="1036">
        <f>I20+J20</f>
        <v>44400</v>
      </c>
      <c r="L20" s="1040">
        <f>'[1]Top 4 - 201819 FY'!P18</f>
        <v>44400</v>
      </c>
      <c r="M20" s="1041">
        <f>K20-L20</f>
        <v>0</v>
      </c>
      <c r="N20" s="1039"/>
      <c r="O20" s="1042">
        <f>F20+L20</f>
        <v>1394649.96</v>
      </c>
      <c r="P20" s="1036">
        <f>C20*0.25</f>
        <v>337562.5</v>
      </c>
      <c r="Q20" s="1040">
        <f>0</f>
        <v>0</v>
      </c>
      <c r="R20" s="1043">
        <f>P20-Q20</f>
        <v>337562.5</v>
      </c>
      <c r="S20" s="1044"/>
      <c r="T20" s="1008"/>
    </row>
    <row r="21" spans="2:20" x14ac:dyDescent="0.2">
      <c r="B21" s="1027" t="s">
        <v>1095</v>
      </c>
      <c r="C21" s="1036">
        <f>1090488</f>
        <v>1090488</v>
      </c>
      <c r="D21" s="1037">
        <f>'[1]Top 4 - 201819 FY'!P57-'[1]Top 4 - 201819 FY'!P56</f>
        <v>972299.28000000026</v>
      </c>
      <c r="E21" s="1037">
        <f>'[1]Top 4 - 201819 FY'!P73-'[1]Top 4 - 201819 FY'!P72</f>
        <v>121104.39</v>
      </c>
      <c r="F21" s="1037">
        <f>SUM(D21:E21)</f>
        <v>1093403.6700000002</v>
      </c>
      <c r="G21" s="1045">
        <f>C21-F21</f>
        <v>-2915.6700000001583</v>
      </c>
      <c r="H21" s="1046"/>
      <c r="I21" s="1036">
        <f>3400*12</f>
        <v>40800</v>
      </c>
      <c r="J21" s="1036">
        <f t="shared" ref="J21:J23" si="0">300*12</f>
        <v>3600</v>
      </c>
      <c r="K21" s="1036">
        <f t="shared" ref="K21:K26" si="1">I21+J21</f>
        <v>44400</v>
      </c>
      <c r="L21" s="1040">
        <f>'[1]Top 4 - 201819 FY'!P56</f>
        <v>44400</v>
      </c>
      <c r="M21" s="1041">
        <f t="shared" ref="M21:M25" si="2">K21-L21</f>
        <v>0</v>
      </c>
      <c r="N21" s="1046"/>
      <c r="O21" s="1042">
        <f>F21+L21</f>
        <v>1137803.6700000002</v>
      </c>
      <c r="P21" s="1036">
        <f t="shared" ref="P21:P25" si="3">C21*0.25</f>
        <v>272622</v>
      </c>
      <c r="Q21" s="1040">
        <f>'[1]Top 4 - 201819 FY'!P54</f>
        <v>262136.51999999993</v>
      </c>
      <c r="R21" s="1043">
        <f>P21-Q21</f>
        <v>10485.480000000069</v>
      </c>
      <c r="S21" s="1047"/>
      <c r="T21" s="1008"/>
    </row>
    <row r="22" spans="2:20" x14ac:dyDescent="0.2">
      <c r="B22" s="1027" t="s">
        <v>1096</v>
      </c>
      <c r="C22" s="1036">
        <f>1090488</f>
        <v>1090488</v>
      </c>
      <c r="D22" s="1037">
        <f>'[1]Top 4 - 201819 FY'!P104-'[1]Top 4 - 201819 FY'!P103</f>
        <v>1073209.1499999999</v>
      </c>
      <c r="E22" s="1037">
        <f>'[1]Top 4 - 201819 FY'!P126-'[1]Top 4 - 201819 FY'!P125</f>
        <v>17279.999999999996</v>
      </c>
      <c r="F22" s="1037">
        <f>SUM(D22:E22)</f>
        <v>1090489.1499999999</v>
      </c>
      <c r="G22" s="1038">
        <f>C22-F22</f>
        <v>-1.1499999999068677</v>
      </c>
      <c r="H22" s="1046"/>
      <c r="I22" s="1036">
        <f t="shared" ref="I22:I23" si="4">3400*12</f>
        <v>40800</v>
      </c>
      <c r="J22" s="1036">
        <f t="shared" si="0"/>
        <v>3600</v>
      </c>
      <c r="K22" s="1036">
        <f t="shared" si="1"/>
        <v>44400</v>
      </c>
      <c r="L22" s="1040">
        <f>'[1]Top 4 - 201819 FY'!P103</f>
        <v>44400</v>
      </c>
      <c r="M22" s="1041">
        <f t="shared" si="2"/>
        <v>0</v>
      </c>
      <c r="N22" s="1046"/>
      <c r="O22" s="1042">
        <f t="shared" ref="O22:O26" si="5">F22+L22</f>
        <v>1134889.1499999999</v>
      </c>
      <c r="P22" s="1036">
        <f>C22*0.25</f>
        <v>272622</v>
      </c>
      <c r="Q22" s="1040">
        <f>'[1]Top 4 - 201819 FY'!P101</f>
        <v>262136.51999999993</v>
      </c>
      <c r="R22" s="1043">
        <f t="shared" ref="R22:R24" si="6">P22-Q22</f>
        <v>10485.480000000069</v>
      </c>
      <c r="S22" s="1047"/>
      <c r="T22" s="1008"/>
    </row>
    <row r="23" spans="2:20" x14ac:dyDescent="0.2">
      <c r="B23" s="1027" t="s">
        <v>1097</v>
      </c>
      <c r="C23" s="1036">
        <f>1027223</f>
        <v>1027223</v>
      </c>
      <c r="D23" s="1037">
        <f>'[1]Top 4 - 201819 FY'!P160-'[1]Top 4 - 201819 FY'!P159</f>
        <v>920509.18000000017</v>
      </c>
      <c r="E23" s="1037">
        <f>'[1]Top 4 - 201819 FY'!P181-'[1]Top 4 - 201819 FY'!P180</f>
        <v>118317.13000000003</v>
      </c>
      <c r="F23" s="1037">
        <f t="shared" ref="F23:F25" si="7">SUM(D23:E23)</f>
        <v>1038826.3100000002</v>
      </c>
      <c r="G23" s="1045">
        <f>C23-F23</f>
        <v>-11603.310000000172</v>
      </c>
      <c r="H23" s="1046"/>
      <c r="I23" s="1036">
        <f t="shared" si="4"/>
        <v>40800</v>
      </c>
      <c r="J23" s="1036">
        <f t="shared" si="0"/>
        <v>3600</v>
      </c>
      <c r="K23" s="1036">
        <f t="shared" si="1"/>
        <v>44400</v>
      </c>
      <c r="L23" s="1040">
        <f>'[1]Top 4 - 201819 FY'!P159</f>
        <v>44400</v>
      </c>
      <c r="M23" s="1041">
        <f t="shared" si="2"/>
        <v>0</v>
      </c>
      <c r="N23" s="1046"/>
      <c r="O23" s="1042">
        <f t="shared" si="5"/>
        <v>1083226.31</v>
      </c>
      <c r="P23" s="1036">
        <f t="shared" si="3"/>
        <v>256805.75</v>
      </c>
      <c r="Q23" s="1040">
        <f>'[1]Top 4 - 201819 FY'!P157</f>
        <v>246928.56000000003</v>
      </c>
      <c r="R23" s="1043">
        <f t="shared" si="6"/>
        <v>9877.1899999999732</v>
      </c>
      <c r="S23" s="1048"/>
      <c r="T23" s="1008"/>
    </row>
    <row r="24" spans="2:20" x14ac:dyDescent="0.2">
      <c r="B24" s="1027" t="s">
        <v>1098</v>
      </c>
      <c r="C24" s="1036">
        <f>1027223*9</f>
        <v>9245007</v>
      </c>
      <c r="D24" s="1037">
        <f>'[1]Mayoral Committee 201819 FY'!P8-'[1]Mayoral Committee 201819 FY'!P7</f>
        <v>8931378.8200000003</v>
      </c>
      <c r="E24" s="1037">
        <f>'[1]Mayoral Committee 201819 FY'!P13-'[1]Mayoral Committee 201819 FY'!P12</f>
        <v>320121.22999999986</v>
      </c>
      <c r="F24" s="1037">
        <f t="shared" si="7"/>
        <v>9251500.0500000007</v>
      </c>
      <c r="G24" s="1045">
        <f t="shared" ref="G24:G25" si="8">C24-F24</f>
        <v>-6493.0500000007451</v>
      </c>
      <c r="H24" s="1049"/>
      <c r="I24" s="1036">
        <f>3400*9*12</f>
        <v>367200</v>
      </c>
      <c r="J24" s="1036">
        <f>300*9*12</f>
        <v>32400</v>
      </c>
      <c r="K24" s="1036">
        <f t="shared" si="1"/>
        <v>399600</v>
      </c>
      <c r="L24" s="1040">
        <f>'[1]Mayoral Committee 201819 FY'!P7</f>
        <v>399600</v>
      </c>
      <c r="M24" s="1043">
        <f t="shared" si="2"/>
        <v>0</v>
      </c>
      <c r="N24" s="1050"/>
      <c r="O24" s="1042">
        <f t="shared" si="5"/>
        <v>9651100.0500000007</v>
      </c>
      <c r="P24" s="1036">
        <f t="shared" si="3"/>
        <v>2311251.75</v>
      </c>
      <c r="Q24" s="1040">
        <f>'[1]Mayoral Committee 201819 FY'!P5</f>
        <v>2222357.0399999996</v>
      </c>
      <c r="R24" s="1043">
        <f t="shared" si="6"/>
        <v>88894.710000000428</v>
      </c>
      <c r="S24" s="1051"/>
      <c r="T24" s="1008"/>
    </row>
    <row r="25" spans="2:20" ht="29.25" customHeight="1" x14ac:dyDescent="0.2">
      <c r="B25" s="1052" t="s">
        <v>1099</v>
      </c>
      <c r="C25" s="1036">
        <f>997090*5</f>
        <v>4985450</v>
      </c>
      <c r="D25" s="1037">
        <f>'[1]S79 Committees 201819 FY'!P8-'[1]S79 Committees 201819 FY'!P7</f>
        <v>4649245.1800000006</v>
      </c>
      <c r="E25" s="1037">
        <f>'[1]S79 Committees 201819 FY'!P13-'[1]S79 Committees 201819 FY'!P12</f>
        <v>344833.53000000009</v>
      </c>
      <c r="F25" s="1037">
        <f t="shared" si="7"/>
        <v>4994078.7100000009</v>
      </c>
      <c r="G25" s="1045">
        <f t="shared" si="8"/>
        <v>-8628.7100000008941</v>
      </c>
      <c r="H25" s="1046"/>
      <c r="I25" s="1036">
        <f>3400*5*12</f>
        <v>204000</v>
      </c>
      <c r="J25" s="1036">
        <f>300*5*12</f>
        <v>18000</v>
      </c>
      <c r="K25" s="1036">
        <f t="shared" si="1"/>
        <v>222000</v>
      </c>
      <c r="L25" s="1040">
        <f>'[1]S79 Committees 201819 FY'!P7</f>
        <v>222000</v>
      </c>
      <c r="M25" s="1043">
        <f t="shared" si="2"/>
        <v>0</v>
      </c>
      <c r="N25" s="1046"/>
      <c r="O25" s="1042">
        <f t="shared" si="5"/>
        <v>5216078.7100000009</v>
      </c>
      <c r="P25" s="1036">
        <f t="shared" si="3"/>
        <v>1246362.5</v>
      </c>
      <c r="Q25" s="1040">
        <f>'[1]S79 Committees 201819 FY'!P5</f>
        <v>1198425</v>
      </c>
      <c r="R25" s="1043">
        <f>P25-Q25</f>
        <v>47937.5</v>
      </c>
      <c r="S25" s="1053"/>
      <c r="T25" s="1008"/>
    </row>
    <row r="26" spans="2:20" x14ac:dyDescent="0.2">
      <c r="B26" s="1027" t="s">
        <v>1100</v>
      </c>
      <c r="C26" s="1036">
        <f>505677*86</f>
        <v>43488222</v>
      </c>
      <c r="D26" s="1037">
        <f>'[1]Part-time councillors 201819 FY'!P9-'[1]Part-time councillors 201819 FY'!P8-'[1]Part-time councillors 201819 FY'!P7</f>
        <v>39800489.080000006</v>
      </c>
      <c r="E26" s="1037">
        <f>'[1]Part-time councillors 201819 FY'!P15-'[1]Part-time councillors 201819 FY'!P14</f>
        <v>1445950.4999999991</v>
      </c>
      <c r="F26" s="1037">
        <f>SUM(D26:E26)</f>
        <v>41246439.580000006</v>
      </c>
      <c r="G26" s="1045">
        <f>C26-F26</f>
        <v>2241782.4199999943</v>
      </c>
      <c r="H26" s="1046"/>
      <c r="I26" s="1036">
        <f>3400*86*12</f>
        <v>3508800</v>
      </c>
      <c r="J26" s="1036">
        <f>300*86*12</f>
        <v>309600</v>
      </c>
      <c r="K26" s="1036">
        <f t="shared" si="1"/>
        <v>3818400</v>
      </c>
      <c r="L26" s="1040">
        <f>'[1]Part-time councillors 201819 FY'!P7+'[1]Part-time councillors 201819 FY'!P8</f>
        <v>3600600</v>
      </c>
      <c r="M26" s="1043">
        <f>K26-L26</f>
        <v>217800</v>
      </c>
      <c r="N26" s="1046"/>
      <c r="O26" s="1042">
        <f t="shared" si="5"/>
        <v>44847039.580000006</v>
      </c>
      <c r="P26" s="1036">
        <f>C26*0.25</f>
        <v>10872055.5</v>
      </c>
      <c r="Q26" s="1040">
        <f>'[1]Part-time councillors 201819 FY'!P5</f>
        <v>8548698.7399999984</v>
      </c>
      <c r="R26" s="1041">
        <f>P26-Q26</f>
        <v>2323356.7600000016</v>
      </c>
      <c r="S26" s="1047"/>
      <c r="T26" s="1008"/>
    </row>
    <row r="27" spans="2:20" ht="13.5" thickBot="1" x14ac:dyDescent="0.25">
      <c r="B27" s="662"/>
      <c r="C27" s="1054">
        <f>SUM(C20:C26)</f>
        <v>62277128</v>
      </c>
      <c r="D27" s="1054">
        <f>SUM(D20:D26)</f>
        <v>57697380.650000006</v>
      </c>
      <c r="E27" s="1054">
        <f t="shared" ref="E27" si="9">SUM(E20:E26)</f>
        <v>2367606.7799999993</v>
      </c>
      <c r="F27" s="1055">
        <f>SUM(F20:F26)</f>
        <v>60064987.430000007</v>
      </c>
      <c r="G27" s="1056">
        <f>SUM(G20:G26)</f>
        <v>2212140.5699999924</v>
      </c>
      <c r="H27" s="1054"/>
      <c r="I27" s="1057">
        <f t="shared" ref="I27:J27" si="10">SUM(I20:I26)</f>
        <v>4243200</v>
      </c>
      <c r="J27" s="1057">
        <f t="shared" si="10"/>
        <v>374400</v>
      </c>
      <c r="K27" s="1056">
        <f>SUM(K20:K26)</f>
        <v>4617600</v>
      </c>
      <c r="L27" s="1056">
        <f>SUM(L20:L26)</f>
        <v>4399800</v>
      </c>
      <c r="M27" s="1056">
        <f>SUM(M20:M26)</f>
        <v>217800</v>
      </c>
      <c r="N27" s="1056"/>
      <c r="O27" s="1056">
        <f>SUM(O20:O26)</f>
        <v>64464787.430000007</v>
      </c>
      <c r="P27" s="1056">
        <f>SUM(P20:P26)</f>
        <v>15569282</v>
      </c>
      <c r="Q27" s="1056">
        <f>SUM(Q20:Q26)</f>
        <v>12740682.379999999</v>
      </c>
      <c r="R27" s="1056">
        <f>SUM(R20:R26)</f>
        <v>2828599.620000002</v>
      </c>
      <c r="S27" s="668"/>
      <c r="T27" s="1008"/>
    </row>
    <row r="28" spans="2:20" ht="14.25" thickTop="1" thickBot="1" x14ac:dyDescent="0.25">
      <c r="B28" s="919"/>
      <c r="C28" s="652"/>
      <c r="D28" s="652"/>
      <c r="E28" s="652"/>
      <c r="F28" s="1058"/>
      <c r="G28" s="652"/>
      <c r="H28" s="652"/>
      <c r="I28" s="652"/>
      <c r="J28" s="652"/>
      <c r="K28" s="652"/>
      <c r="L28" s="652"/>
      <c r="M28" s="652"/>
      <c r="N28" s="652"/>
      <c r="O28" s="652"/>
      <c r="P28" s="652"/>
      <c r="Q28" s="652"/>
      <c r="R28" s="652"/>
      <c r="S28" s="652"/>
      <c r="T28" s="1021"/>
    </row>
    <row r="29" spans="2:20" x14ac:dyDescent="0.2">
      <c r="B29" s="1059"/>
      <c r="C29" s="1003"/>
      <c r="D29" s="1003"/>
      <c r="E29" s="1003"/>
      <c r="F29" s="1060"/>
      <c r="G29" s="1003"/>
      <c r="H29" s="1003"/>
      <c r="I29" s="1004"/>
      <c r="J29" s="668"/>
      <c r="K29" s="668"/>
      <c r="L29" s="668"/>
      <c r="M29" s="668"/>
      <c r="N29" s="668"/>
      <c r="O29" s="668"/>
      <c r="P29" s="668"/>
      <c r="Q29" s="668"/>
      <c r="R29" s="668"/>
      <c r="S29" s="668"/>
      <c r="T29" s="668"/>
    </row>
    <row r="30" spans="2:20" x14ac:dyDescent="0.2">
      <c r="B30" s="1252" t="s">
        <v>1101</v>
      </c>
      <c r="C30" s="1253"/>
      <c r="D30" s="1253"/>
      <c r="E30" s="1253"/>
      <c r="F30" s="1253"/>
      <c r="G30" s="1253"/>
      <c r="H30" s="1253"/>
      <c r="I30" s="1254"/>
      <c r="J30" s="668"/>
      <c r="K30" s="668"/>
      <c r="L30" s="668"/>
      <c r="M30" s="668"/>
      <c r="N30" s="668"/>
      <c r="O30" s="668"/>
      <c r="P30" s="668"/>
      <c r="Q30" s="668"/>
      <c r="R30" s="668"/>
      <c r="S30" s="668"/>
      <c r="T30" s="668"/>
    </row>
    <row r="31" spans="2:20" x14ac:dyDescent="0.2">
      <c r="B31" s="662"/>
      <c r="C31" s="668"/>
      <c r="D31" s="668"/>
      <c r="E31" s="668"/>
      <c r="F31" s="920"/>
      <c r="G31" s="668"/>
      <c r="H31" s="668"/>
      <c r="I31" s="1061"/>
      <c r="J31" s="920"/>
      <c r="K31" s="920"/>
      <c r="L31" s="668"/>
      <c r="M31" s="668"/>
      <c r="N31" s="668"/>
      <c r="O31" s="668"/>
      <c r="P31" s="668"/>
      <c r="Q31" s="668"/>
      <c r="R31" s="668"/>
    </row>
    <row r="32" spans="2:20" ht="73.5" customHeight="1" x14ac:dyDescent="0.2">
      <c r="B32" s="1062" t="s">
        <v>1102</v>
      </c>
      <c r="C32" s="1063" t="s">
        <v>1103</v>
      </c>
      <c r="D32" s="1063" t="s">
        <v>1104</v>
      </c>
      <c r="E32" s="1064" t="s">
        <v>1105</v>
      </c>
      <c r="F32" s="1065" t="s">
        <v>1106</v>
      </c>
      <c r="G32" s="1255" t="s">
        <v>1107</v>
      </c>
      <c r="H32" s="1256"/>
      <c r="I32" s="1257"/>
      <c r="J32" s="1066"/>
      <c r="O32" s="668"/>
      <c r="P32" s="668"/>
      <c r="Q32" s="668"/>
      <c r="R32" s="668"/>
    </row>
    <row r="33" spans="2:18" ht="45.75" customHeight="1" x14ac:dyDescent="0.2">
      <c r="B33" s="1062"/>
      <c r="C33" s="1063"/>
      <c r="D33" s="1063"/>
      <c r="E33" s="1064"/>
      <c r="F33" s="1065"/>
      <c r="G33" s="1067" t="s">
        <v>1108</v>
      </c>
      <c r="H33" s="1067" t="s">
        <v>1109</v>
      </c>
      <c r="I33" s="1068" t="s">
        <v>1110</v>
      </c>
      <c r="J33" s="668"/>
      <c r="O33" s="668"/>
      <c r="P33" s="668"/>
      <c r="Q33" s="668"/>
      <c r="R33" s="668"/>
    </row>
    <row r="34" spans="2:18" x14ac:dyDescent="0.2">
      <c r="B34" s="1027" t="s">
        <v>1111</v>
      </c>
      <c r="C34" s="1036">
        <f>C20</f>
        <v>1350250</v>
      </c>
      <c r="D34" s="1041">
        <f>K20</f>
        <v>44400</v>
      </c>
      <c r="E34" s="1069">
        <f>C34+D34</f>
        <v>1394650</v>
      </c>
      <c r="F34" s="1070">
        <f>C34*0.25</f>
        <v>337562.5</v>
      </c>
      <c r="G34" s="1070">
        <v>3400</v>
      </c>
      <c r="H34" s="1070">
        <v>300</v>
      </c>
      <c r="I34" s="1071">
        <f>G34+H34</f>
        <v>3700</v>
      </c>
      <c r="J34" s="1072"/>
      <c r="K34" s="668"/>
      <c r="O34" s="668"/>
      <c r="P34" s="668"/>
      <c r="Q34" s="668"/>
      <c r="R34" s="668"/>
    </row>
    <row r="35" spans="2:18" x14ac:dyDescent="0.2">
      <c r="B35" s="1027" t="s">
        <v>1095</v>
      </c>
      <c r="C35" s="1036">
        <f>C21</f>
        <v>1090488</v>
      </c>
      <c r="D35" s="1041">
        <f>K21</f>
        <v>44400</v>
      </c>
      <c r="E35" s="1069">
        <f t="shared" ref="E35:E40" si="11">C35+D35</f>
        <v>1134888</v>
      </c>
      <c r="F35" s="1070">
        <f t="shared" ref="F35:F39" si="12">C35*0.25</f>
        <v>272622</v>
      </c>
      <c r="G35" s="1070">
        <v>3400</v>
      </c>
      <c r="H35" s="1070">
        <v>300</v>
      </c>
      <c r="I35" s="1071">
        <f>G35+H35</f>
        <v>3700</v>
      </c>
      <c r="J35" s="668"/>
      <c r="K35" s="1073"/>
      <c r="O35" s="668"/>
      <c r="P35" s="668"/>
      <c r="Q35" s="668"/>
      <c r="R35" s="668"/>
    </row>
    <row r="36" spans="2:18" x14ac:dyDescent="0.2">
      <c r="B36" s="1027" t="s">
        <v>1096</v>
      </c>
      <c r="C36" s="1036">
        <f>C22</f>
        <v>1090488</v>
      </c>
      <c r="D36" s="1041">
        <f>K22</f>
        <v>44400</v>
      </c>
      <c r="E36" s="1069">
        <f t="shared" si="11"/>
        <v>1134888</v>
      </c>
      <c r="F36" s="1070">
        <f t="shared" si="12"/>
        <v>272622</v>
      </c>
      <c r="G36" s="1070">
        <v>3400</v>
      </c>
      <c r="H36" s="1070">
        <v>300</v>
      </c>
      <c r="I36" s="1071">
        <f t="shared" ref="I36:I40" si="13">G36+H36</f>
        <v>3700</v>
      </c>
      <c r="J36" s="668"/>
      <c r="K36" s="668"/>
      <c r="O36" s="668"/>
      <c r="P36" s="668"/>
      <c r="Q36" s="668"/>
      <c r="R36" s="668"/>
    </row>
    <row r="37" spans="2:18" x14ac:dyDescent="0.2">
      <c r="B37" s="1027" t="s">
        <v>1097</v>
      </c>
      <c r="C37" s="1036">
        <f>C23</f>
        <v>1027223</v>
      </c>
      <c r="D37" s="1041">
        <f>K23</f>
        <v>44400</v>
      </c>
      <c r="E37" s="1069">
        <f t="shared" si="11"/>
        <v>1071623</v>
      </c>
      <c r="F37" s="1070">
        <f t="shared" si="12"/>
        <v>256805.75</v>
      </c>
      <c r="G37" s="1070">
        <v>3400</v>
      </c>
      <c r="H37" s="1070">
        <v>300</v>
      </c>
      <c r="I37" s="1071">
        <f t="shared" si="13"/>
        <v>3700</v>
      </c>
      <c r="J37" s="668"/>
      <c r="K37" s="668"/>
      <c r="O37" s="668"/>
      <c r="P37" s="668"/>
      <c r="Q37" s="668"/>
      <c r="R37" s="668"/>
    </row>
    <row r="38" spans="2:18" x14ac:dyDescent="0.2">
      <c r="B38" s="1027" t="s">
        <v>1098</v>
      </c>
      <c r="C38" s="1036">
        <f>1027223</f>
        <v>1027223</v>
      </c>
      <c r="D38" s="1041">
        <f>(3400+300)*12</f>
        <v>44400</v>
      </c>
      <c r="E38" s="1069">
        <f>C38+D38</f>
        <v>1071623</v>
      </c>
      <c r="F38" s="1070">
        <f t="shared" si="12"/>
        <v>256805.75</v>
      </c>
      <c r="G38" s="1070">
        <v>3400</v>
      </c>
      <c r="H38" s="1070">
        <v>300</v>
      </c>
      <c r="I38" s="1071">
        <f t="shared" si="13"/>
        <v>3700</v>
      </c>
      <c r="J38" s="668"/>
      <c r="K38" s="668"/>
      <c r="O38" s="668"/>
      <c r="P38" s="668"/>
      <c r="Q38" s="668"/>
      <c r="R38" s="668"/>
    </row>
    <row r="39" spans="2:18" x14ac:dyDescent="0.2">
      <c r="B39" s="1052" t="s">
        <v>1112</v>
      </c>
      <c r="C39" s="1036">
        <f>997090</f>
        <v>997090</v>
      </c>
      <c r="D39" s="1041">
        <f>(3400+300)*12</f>
        <v>44400</v>
      </c>
      <c r="E39" s="1069">
        <f>C39+D39</f>
        <v>1041490</v>
      </c>
      <c r="F39" s="1070">
        <f t="shared" si="12"/>
        <v>249272.5</v>
      </c>
      <c r="G39" s="1070">
        <v>3400</v>
      </c>
      <c r="H39" s="1070">
        <v>300</v>
      </c>
      <c r="I39" s="1071">
        <f t="shared" si="13"/>
        <v>3700</v>
      </c>
      <c r="J39" s="668"/>
      <c r="K39" s="668"/>
      <c r="O39" s="668"/>
      <c r="P39" s="668"/>
      <c r="Q39" s="668"/>
      <c r="R39" s="668"/>
    </row>
    <row r="40" spans="2:18" x14ac:dyDescent="0.2">
      <c r="B40" s="1027" t="s">
        <v>1100</v>
      </c>
      <c r="C40" s="1036">
        <f>505677</f>
        <v>505677</v>
      </c>
      <c r="D40" s="1041">
        <f>(3400+300)*12</f>
        <v>44400</v>
      </c>
      <c r="E40" s="1069">
        <f t="shared" si="11"/>
        <v>550077</v>
      </c>
      <c r="F40" s="1070">
        <f>C40*0.25</f>
        <v>126419.25</v>
      </c>
      <c r="G40" s="1070">
        <v>3400</v>
      </c>
      <c r="H40" s="1070">
        <v>300</v>
      </c>
      <c r="I40" s="1071">
        <f t="shared" si="13"/>
        <v>3700</v>
      </c>
      <c r="J40" s="668"/>
      <c r="K40" s="668"/>
      <c r="O40" s="668"/>
      <c r="P40" s="668"/>
      <c r="Q40" s="668"/>
      <c r="R40" s="668"/>
    </row>
    <row r="41" spans="2:18" x14ac:dyDescent="0.2">
      <c r="B41" s="1074"/>
      <c r="C41" s="1075"/>
      <c r="D41" s="1073"/>
      <c r="E41" s="1073"/>
      <c r="F41" s="920"/>
      <c r="G41" s="1073"/>
      <c r="H41" s="1073"/>
      <c r="I41" s="1076"/>
      <c r="J41" s="668"/>
      <c r="K41" s="651"/>
    </row>
    <row r="42" spans="2:18" ht="30" customHeight="1" x14ac:dyDescent="0.2">
      <c r="B42" s="1258" t="s">
        <v>1113</v>
      </c>
      <c r="C42" s="1259"/>
      <c r="D42" s="1259"/>
      <c r="E42" s="1259"/>
      <c r="F42" s="1259"/>
      <c r="G42" s="1259"/>
      <c r="H42" s="1259"/>
      <c r="I42" s="1260"/>
      <c r="J42" s="668"/>
    </row>
    <row r="44" spans="2:18" x14ac:dyDescent="0.2">
      <c r="B44" s="1252" t="s">
        <v>1114</v>
      </c>
      <c r="C44" s="1253"/>
      <c r="D44" s="1253"/>
      <c r="E44" s="1253"/>
      <c r="F44" s="1253"/>
      <c r="G44" s="1253"/>
      <c r="H44" s="1253"/>
      <c r="I44" s="1254"/>
    </row>
    <row r="45" spans="2:18" ht="45" customHeight="1" x14ac:dyDescent="0.2">
      <c r="B45" s="1062" t="s">
        <v>1102</v>
      </c>
      <c r="C45" s="1261" t="s">
        <v>1115</v>
      </c>
      <c r="D45" s="1262"/>
      <c r="E45" s="1263"/>
      <c r="F45" s="1264" t="s">
        <v>1116</v>
      </c>
    </row>
    <row r="46" spans="2:18" ht="38.25" x14ac:dyDescent="0.2">
      <c r="B46" s="1062"/>
      <c r="C46" s="1063" t="s">
        <v>1103</v>
      </c>
      <c r="D46" s="1063" t="s">
        <v>1104</v>
      </c>
      <c r="E46" s="1064" t="s">
        <v>1105</v>
      </c>
      <c r="F46" s="1264"/>
    </row>
    <row r="47" spans="2:18" x14ac:dyDescent="0.2">
      <c r="B47" s="1027" t="s">
        <v>1111</v>
      </c>
      <c r="C47" s="1070">
        <f t="shared" ref="C47:C53" si="14">C34/12</f>
        <v>112520.83333333333</v>
      </c>
      <c r="D47" s="1041">
        <f>I34</f>
        <v>3700</v>
      </c>
      <c r="E47" s="1041">
        <f>C47+D47</f>
        <v>116220.83333333333</v>
      </c>
      <c r="F47" s="1070">
        <f>C47*0.25</f>
        <v>28130.208333333332</v>
      </c>
      <c r="H47" s="651"/>
    </row>
    <row r="48" spans="2:18" x14ac:dyDescent="0.2">
      <c r="B48" s="1027" t="s">
        <v>1095</v>
      </c>
      <c r="C48" s="1070">
        <f t="shared" si="14"/>
        <v>90874</v>
      </c>
      <c r="D48" s="1041">
        <f t="shared" ref="D48:D53" si="15">I35</f>
        <v>3700</v>
      </c>
      <c r="E48" s="1041">
        <f t="shared" ref="E48:E53" si="16">C48+D48</f>
        <v>94574</v>
      </c>
      <c r="F48" s="1070">
        <f t="shared" ref="F48:F53" si="17">C48*0.25</f>
        <v>22718.5</v>
      </c>
    </row>
    <row r="49" spans="2:10" x14ac:dyDescent="0.2">
      <c r="B49" s="1027" t="s">
        <v>1096</v>
      </c>
      <c r="C49" s="1070">
        <f t="shared" si="14"/>
        <v>90874</v>
      </c>
      <c r="D49" s="1041">
        <f t="shared" si="15"/>
        <v>3700</v>
      </c>
      <c r="E49" s="1041">
        <f t="shared" si="16"/>
        <v>94574</v>
      </c>
      <c r="F49" s="1070">
        <f t="shared" si="17"/>
        <v>22718.5</v>
      </c>
      <c r="H49" s="651"/>
    </row>
    <row r="50" spans="2:10" x14ac:dyDescent="0.2">
      <c r="B50" s="1027" t="s">
        <v>1097</v>
      </c>
      <c r="C50" s="1070">
        <f t="shared" si="14"/>
        <v>85601.916666666672</v>
      </c>
      <c r="D50" s="1041">
        <f t="shared" si="15"/>
        <v>3700</v>
      </c>
      <c r="E50" s="1041">
        <f t="shared" si="16"/>
        <v>89301.916666666672</v>
      </c>
      <c r="F50" s="1070">
        <f t="shared" si="17"/>
        <v>21400.479166666668</v>
      </c>
    </row>
    <row r="51" spans="2:10" x14ac:dyDescent="0.2">
      <c r="B51" s="1027" t="s">
        <v>1098</v>
      </c>
      <c r="C51" s="1070">
        <f t="shared" si="14"/>
        <v>85601.916666666672</v>
      </c>
      <c r="D51" s="1041">
        <f t="shared" si="15"/>
        <v>3700</v>
      </c>
      <c r="E51" s="1041">
        <f t="shared" si="16"/>
        <v>89301.916666666672</v>
      </c>
      <c r="F51" s="1070">
        <f t="shared" si="17"/>
        <v>21400.479166666668</v>
      </c>
    </row>
    <row r="52" spans="2:10" x14ac:dyDescent="0.2">
      <c r="B52" s="1052" t="s">
        <v>1112</v>
      </c>
      <c r="C52" s="1070">
        <f t="shared" si="14"/>
        <v>83090.833333333328</v>
      </c>
      <c r="D52" s="1041">
        <f t="shared" si="15"/>
        <v>3700</v>
      </c>
      <c r="E52" s="1041">
        <f t="shared" si="16"/>
        <v>86790.833333333328</v>
      </c>
      <c r="F52" s="1070">
        <f t="shared" si="17"/>
        <v>20772.708333333332</v>
      </c>
    </row>
    <row r="53" spans="2:10" x14ac:dyDescent="0.2">
      <c r="B53" s="1027" t="s">
        <v>1100</v>
      </c>
      <c r="C53" s="1070">
        <f t="shared" si="14"/>
        <v>42139.75</v>
      </c>
      <c r="D53" s="1041">
        <f t="shared" si="15"/>
        <v>3700</v>
      </c>
      <c r="E53" s="1041">
        <f t="shared" si="16"/>
        <v>45839.75</v>
      </c>
      <c r="F53" s="1070">
        <f t="shared" si="17"/>
        <v>10534.9375</v>
      </c>
    </row>
    <row r="55" spans="2:10" x14ac:dyDescent="0.2">
      <c r="B55" s="1077" t="s">
        <v>1117</v>
      </c>
    </row>
    <row r="56" spans="2:10" ht="30" customHeight="1" x14ac:dyDescent="0.2">
      <c r="B56" s="1246" t="s">
        <v>1118</v>
      </c>
      <c r="C56" s="1246"/>
      <c r="D56" s="1246"/>
      <c r="E56" s="1246"/>
      <c r="F56" s="1246"/>
      <c r="G56" s="1246"/>
      <c r="H56" s="1246"/>
      <c r="I56" s="1246"/>
    </row>
    <row r="57" spans="2:10" s="1077" customFormat="1" ht="37.5" customHeight="1" x14ac:dyDescent="0.2">
      <c r="B57" s="1078"/>
      <c r="C57" s="1078"/>
      <c r="E57" s="1078"/>
      <c r="F57" s="1079"/>
      <c r="G57" s="1078"/>
      <c r="H57" s="1078"/>
      <c r="I57" s="1078"/>
      <c r="J57" s="1080"/>
    </row>
    <row r="58" spans="2:10" x14ac:dyDescent="0.2">
      <c r="B58" s="639" t="s">
        <v>1119</v>
      </c>
      <c r="C58" s="1081" t="s">
        <v>1120</v>
      </c>
      <c r="D58" s="651"/>
      <c r="E58" s="651"/>
      <c r="G58" s="651"/>
      <c r="H58" s="651"/>
      <c r="I58" s="651"/>
      <c r="J58" s="651"/>
    </row>
    <row r="59" spans="2:10" x14ac:dyDescent="0.2">
      <c r="B59" s="639" t="s">
        <v>1121</v>
      </c>
      <c r="C59" s="1081" t="s">
        <v>1122</v>
      </c>
      <c r="D59" s="686"/>
    </row>
    <row r="60" spans="2:10" x14ac:dyDescent="0.2">
      <c r="B60" s="639" t="s">
        <v>1123</v>
      </c>
      <c r="C60" s="1081" t="s">
        <v>1122</v>
      </c>
    </row>
    <row r="61" spans="2:10" x14ac:dyDescent="0.2">
      <c r="B61" s="639" t="s">
        <v>1124</v>
      </c>
      <c r="C61" s="1081" t="s">
        <v>1122</v>
      </c>
    </row>
    <row r="62" spans="2:10" x14ac:dyDescent="0.2">
      <c r="B62" s="639" t="s">
        <v>1125</v>
      </c>
      <c r="C62" s="1081" t="s">
        <v>1122</v>
      </c>
    </row>
    <row r="63" spans="2:10" ht="13.5" thickBot="1" x14ac:dyDescent="0.25">
      <c r="B63" s="639" t="s">
        <v>1126</v>
      </c>
      <c r="C63" s="1082" t="s">
        <v>1120</v>
      </c>
    </row>
    <row r="64" spans="2:10" ht="14.25" thickTop="1" thickBot="1" x14ac:dyDescent="0.25"/>
    <row r="65" spans="1:9" ht="13.5" thickBot="1" x14ac:dyDescent="0.25">
      <c r="B65" s="1247" t="s">
        <v>1127</v>
      </c>
      <c r="C65" s="1248"/>
      <c r="D65" s="1248"/>
      <c r="E65" s="1248"/>
      <c r="F65" s="1248"/>
      <c r="G65" s="1248"/>
      <c r="H65" s="1248"/>
      <c r="I65" s="1249"/>
    </row>
    <row r="66" spans="1:9" x14ac:dyDescent="0.2">
      <c r="B66" s="1083" t="s">
        <v>1128</v>
      </c>
    </row>
    <row r="67" spans="1:9" x14ac:dyDescent="0.2">
      <c r="B67" s="1084" t="s">
        <v>1129</v>
      </c>
      <c r="C67" s="668"/>
      <c r="D67" s="668"/>
      <c r="E67" s="668"/>
      <c r="F67" s="920"/>
      <c r="G67" s="668"/>
    </row>
    <row r="68" spans="1:9" x14ac:dyDescent="0.2">
      <c r="A68" s="668"/>
      <c r="B68" s="1085" t="s">
        <v>1130</v>
      </c>
      <c r="C68" s="1086" t="s">
        <v>1131</v>
      </c>
      <c r="D68" s="1086" t="s">
        <v>1132</v>
      </c>
      <c r="E68" s="1086" t="s">
        <v>1133</v>
      </c>
      <c r="F68" s="1087" t="s">
        <v>1134</v>
      </c>
      <c r="G68" s="1088" t="s">
        <v>1135</v>
      </c>
    </row>
    <row r="69" spans="1:9" x14ac:dyDescent="0.2">
      <c r="A69" s="668"/>
      <c r="B69" s="668" t="s">
        <v>1136</v>
      </c>
      <c r="C69" s="668" t="s">
        <v>1137</v>
      </c>
      <c r="D69" s="1038">
        <f>E35</f>
        <v>1134888</v>
      </c>
      <c r="E69" s="1089">
        <f>'[1]Top 4 - 201819 FY'!U57</f>
        <v>1137803.6700000002</v>
      </c>
      <c r="F69" s="1038">
        <f>D69-E69</f>
        <v>-2915.6700000001583</v>
      </c>
      <c r="G69" s="1090"/>
    </row>
    <row r="70" spans="1:9" ht="13.5" thickBot="1" x14ac:dyDescent="0.25">
      <c r="A70" s="668"/>
      <c r="B70" s="668"/>
      <c r="C70" s="668"/>
      <c r="D70" s="1091">
        <f>SUM(D69:D69)</f>
        <v>1134888</v>
      </c>
      <c r="E70" s="1091">
        <f>SUM(E69:E69)</f>
        <v>1137803.6700000002</v>
      </c>
      <c r="F70" s="1092">
        <f>SUM(F69:F69)</f>
        <v>-2915.6700000001583</v>
      </c>
      <c r="G70" s="668"/>
    </row>
    <row r="71" spans="1:9" ht="14.25" customHeight="1" thickTop="1" x14ac:dyDescent="0.2">
      <c r="A71" s="668"/>
      <c r="B71" s="668"/>
      <c r="C71" s="668"/>
      <c r="D71" s="1073"/>
      <c r="E71" s="1073"/>
      <c r="F71" s="920"/>
      <c r="G71" s="668"/>
    </row>
    <row r="72" spans="1:9" x14ac:dyDescent="0.2">
      <c r="A72" s="668"/>
      <c r="B72" s="1093" t="s">
        <v>1138</v>
      </c>
      <c r="C72" s="1086" t="s">
        <v>1132</v>
      </c>
      <c r="D72" s="1086" t="s">
        <v>1133</v>
      </c>
      <c r="E72" s="1086" t="s">
        <v>1134</v>
      </c>
      <c r="F72" s="1094" t="s">
        <v>1139</v>
      </c>
      <c r="G72" s="1088" t="s">
        <v>1140</v>
      </c>
    </row>
    <row r="73" spans="1:9" x14ac:dyDescent="0.2">
      <c r="A73" s="668"/>
      <c r="B73" s="668" t="s">
        <v>1141</v>
      </c>
      <c r="C73" s="1043">
        <f>E48*6</f>
        <v>567444</v>
      </c>
      <c r="D73" s="1043">
        <f>('[1]Top 4 - 201819 FY'!D57+'[1]Top 4 - 201819 FY'!D70+'[1]Top 4 - 201819 FY'!D71)*6</f>
        <v>546472.98</v>
      </c>
      <c r="E73" s="1095">
        <f>C73-D73</f>
        <v>20971.020000000019</v>
      </c>
      <c r="F73" s="1070">
        <v>20971</v>
      </c>
      <c r="G73" s="1041">
        <f>E73-F73</f>
        <v>2.0000000018626451E-2</v>
      </c>
      <c r="H73" s="1053"/>
    </row>
    <row r="74" spans="1:9" x14ac:dyDescent="0.2">
      <c r="A74" s="668"/>
      <c r="B74" s="668" t="s">
        <v>1142</v>
      </c>
      <c r="C74" s="1043">
        <f>E48</f>
        <v>94574</v>
      </c>
      <c r="D74" s="1043">
        <f>'[1]Top 4 - 201819 FY'!J57+'[1]Top 4 - 201819 FY'!J71+'[1]Top 4 - 201819 FY'!J70</f>
        <v>118690.65000000001</v>
      </c>
      <c r="E74" s="1043">
        <f>C74-D74</f>
        <v>-24116.650000000009</v>
      </c>
      <c r="F74" s="1070"/>
      <c r="G74" s="1096"/>
      <c r="H74" s="668"/>
    </row>
    <row r="75" spans="1:9" x14ac:dyDescent="0.2">
      <c r="A75" s="668"/>
      <c r="B75" s="668" t="s">
        <v>1143</v>
      </c>
      <c r="C75" s="1043">
        <f>E48</f>
        <v>94574</v>
      </c>
      <c r="D75" s="1043">
        <f>'[1]Top 4 - 201819 FY'!K57+'[1]Top 4 - 201819 FY'!K70+'[1]Top 4 - 201819 FY'!K71</f>
        <v>94574</v>
      </c>
      <c r="E75" s="1043">
        <f>C75-D75</f>
        <v>0</v>
      </c>
      <c r="F75" s="1038"/>
      <c r="G75" s="1096"/>
    </row>
    <row r="76" spans="1:9" x14ac:dyDescent="0.2">
      <c r="A76" s="668"/>
      <c r="B76" s="668" t="s">
        <v>1144</v>
      </c>
      <c r="C76" s="1043">
        <f>E48</f>
        <v>94574</v>
      </c>
      <c r="D76" s="1043">
        <f>'[1]Top 4 - 201819 FY'!L57+'[1]Top 4 - 201819 FY'!L70+'[1]Top 4 - 201819 FY'!L71</f>
        <v>94482.01</v>
      </c>
      <c r="E76" s="1043">
        <f>C76-D76</f>
        <v>91.990000000005239</v>
      </c>
      <c r="F76" s="1038"/>
      <c r="G76" s="1096"/>
    </row>
    <row r="77" spans="1:9" x14ac:dyDescent="0.2">
      <c r="A77" s="668"/>
      <c r="B77" s="668" t="s">
        <v>1145</v>
      </c>
      <c r="C77" s="1043">
        <f>E48*3</f>
        <v>283722</v>
      </c>
      <c r="D77" s="1043">
        <f>('[1]Top 4 - 201819 FY'!M57+'[1]Top 4 - 201819 FY'!M70+'[1]Top 4 - 201819 FY'!M71)*3</f>
        <v>283584.02999999997</v>
      </c>
      <c r="E77" s="1043">
        <f>C77-D77</f>
        <v>137.97000000003027</v>
      </c>
      <c r="F77" s="1038"/>
      <c r="G77" s="1096"/>
    </row>
    <row r="78" spans="1:9" ht="13.5" thickBot="1" x14ac:dyDescent="0.25">
      <c r="A78" s="668"/>
      <c r="B78" s="1093" t="s">
        <v>1146</v>
      </c>
      <c r="C78" s="1053"/>
      <c r="D78" s="1053"/>
      <c r="E78" s="1097">
        <f>SUM(E73:E77)</f>
        <v>-2915.6699999999546</v>
      </c>
      <c r="F78" s="1075"/>
      <c r="G78" s="668"/>
    </row>
    <row r="79" spans="1:9" ht="13.5" thickTop="1" x14ac:dyDescent="0.2">
      <c r="A79" s="668"/>
      <c r="B79" s="668"/>
      <c r="C79" s="1048"/>
      <c r="D79" s="1053"/>
      <c r="E79" s="1053"/>
      <c r="F79" s="1075"/>
      <c r="G79" s="668"/>
    </row>
    <row r="81" spans="1:7" x14ac:dyDescent="0.2">
      <c r="B81" s="1084" t="s">
        <v>1147</v>
      </c>
      <c r="C81" s="668"/>
      <c r="D81" s="668"/>
      <c r="E81" s="668"/>
      <c r="F81" s="920"/>
      <c r="G81" s="668"/>
    </row>
    <row r="82" spans="1:7" x14ac:dyDescent="0.2">
      <c r="A82" s="668"/>
      <c r="B82" s="1085" t="s">
        <v>1130</v>
      </c>
      <c r="C82" s="1086" t="s">
        <v>1131</v>
      </c>
      <c r="D82" s="1086" t="s">
        <v>1132</v>
      </c>
      <c r="E82" s="1086" t="s">
        <v>1133</v>
      </c>
      <c r="F82" s="1087" t="s">
        <v>1134</v>
      </c>
      <c r="G82" s="1088" t="s">
        <v>1135</v>
      </c>
    </row>
    <row r="83" spans="1:7" x14ac:dyDescent="0.2">
      <c r="B83" s="1098" t="s">
        <v>1148</v>
      </c>
      <c r="C83" s="668" t="s">
        <v>1149</v>
      </c>
      <c r="D83" s="1038">
        <f>E37</f>
        <v>1071623</v>
      </c>
      <c r="E83" s="1089">
        <f>'[1]Top 4 - 201819 FY'!P160+'[1]Top 4 - 201819 FY'!P178+'[1]Top 4 - 201819 FY'!P179</f>
        <v>1083226.31</v>
      </c>
      <c r="F83" s="1038">
        <f>D83-E83</f>
        <v>-11603.310000000056</v>
      </c>
      <c r="G83" s="1090"/>
    </row>
    <row r="84" spans="1:7" ht="13.5" thickBot="1" x14ac:dyDescent="0.25">
      <c r="B84" s="668"/>
      <c r="C84" s="668"/>
      <c r="D84" s="1091">
        <f>SUM(D83:D83)</f>
        <v>1071623</v>
      </c>
      <c r="E84" s="1091">
        <f>SUM(E83:E83)</f>
        <v>1083226.31</v>
      </c>
      <c r="F84" s="1092">
        <f>SUM(F83:F83)</f>
        <v>-11603.310000000056</v>
      </c>
      <c r="G84" s="668"/>
    </row>
    <row r="85" spans="1:7" ht="13.5" thickTop="1" x14ac:dyDescent="0.2"/>
    <row r="86" spans="1:7" x14ac:dyDescent="0.2">
      <c r="B86" s="1093" t="s">
        <v>1138</v>
      </c>
      <c r="C86" s="1086" t="s">
        <v>1132</v>
      </c>
      <c r="D86" s="1086" t="s">
        <v>1133</v>
      </c>
      <c r="E86" s="1086" t="s">
        <v>1134</v>
      </c>
      <c r="F86" s="1094" t="s">
        <v>1139</v>
      </c>
      <c r="G86" s="1088" t="s">
        <v>1140</v>
      </c>
    </row>
    <row r="87" spans="1:7" x14ac:dyDescent="0.2">
      <c r="B87" s="668" t="s">
        <v>1141</v>
      </c>
      <c r="C87" s="1043">
        <f>E50*6</f>
        <v>535811.5</v>
      </c>
      <c r="D87" s="1043">
        <f>('[1]Top 4 - 201819 FY'!H160+'[1]Top 4 - 201819 FY'!H178+'[1]Top 4 - 201819 FY'!H179)*6</f>
        <v>524697.06000000006</v>
      </c>
      <c r="E87" s="1095">
        <f>C87-D87</f>
        <v>11114.439999999944</v>
      </c>
      <c r="F87" s="1070">
        <v>19754.5</v>
      </c>
      <c r="G87" s="1041">
        <f>E87-F87</f>
        <v>-8640.0600000000559</v>
      </c>
    </row>
    <row r="88" spans="1:7" x14ac:dyDescent="0.2">
      <c r="B88" s="668" t="s">
        <v>1142</v>
      </c>
      <c r="C88" s="1043">
        <f>E50</f>
        <v>89301.916666666672</v>
      </c>
      <c r="D88" s="1043">
        <f>'[1]Top 4 - 201819 FY'!J160+'[1]Top 4 - 201819 FY'!J178+'[1]Top 4 - 201819 FY'!J179</f>
        <v>112019.59999999999</v>
      </c>
      <c r="E88" s="1043">
        <f>C88-D88</f>
        <v>-22717.68333333332</v>
      </c>
      <c r="F88" s="1070"/>
      <c r="G88" s="1096"/>
    </row>
    <row r="89" spans="1:7" x14ac:dyDescent="0.2">
      <c r="B89" s="668" t="s">
        <v>1143</v>
      </c>
      <c r="C89" s="1043">
        <f>E50*5</f>
        <v>446509.58333333337</v>
      </c>
      <c r="D89" s="1043">
        <f>('[1]Top 4 - 201819 FY'!K160+'[1]Top 4 - 201819 FY'!K178+'[1]Top 4 - 201819 FY'!K179)*5</f>
        <v>446509.64999999997</v>
      </c>
      <c r="E89" s="1043">
        <f>C89-D89</f>
        <v>-6.6666666592936963E-2</v>
      </c>
      <c r="F89" s="1038"/>
      <c r="G89" s="1096"/>
    </row>
    <row r="90" spans="1:7" ht="13.5" thickBot="1" x14ac:dyDescent="0.25">
      <c r="B90" s="1093" t="s">
        <v>1146</v>
      </c>
      <c r="C90" s="1053"/>
      <c r="D90" s="1053"/>
      <c r="E90" s="1097">
        <f>SUM(E87:E89)</f>
        <v>-11603.309999999969</v>
      </c>
      <c r="F90" s="1075"/>
      <c r="G90" s="668"/>
    </row>
    <row r="91" spans="1:7" ht="13.5" thickTop="1" x14ac:dyDescent="0.2">
      <c r="B91" s="668"/>
      <c r="C91" s="1048"/>
      <c r="D91" s="1053"/>
      <c r="E91" s="1053"/>
      <c r="F91" s="1075"/>
      <c r="G91" s="668"/>
    </row>
    <row r="92" spans="1:7" x14ac:dyDescent="0.2">
      <c r="B92" s="1083" t="s">
        <v>1150</v>
      </c>
    </row>
    <row r="93" spans="1:7" x14ac:dyDescent="0.2">
      <c r="B93" s="1084" t="s">
        <v>1151</v>
      </c>
      <c r="C93" s="668"/>
      <c r="D93" s="668"/>
      <c r="E93" s="668"/>
      <c r="F93" s="920"/>
      <c r="G93" s="668"/>
    </row>
    <row r="94" spans="1:7" x14ac:dyDescent="0.2">
      <c r="B94" s="1085" t="s">
        <v>1130</v>
      </c>
      <c r="C94" s="1086" t="s">
        <v>1131</v>
      </c>
      <c r="D94" s="1086" t="s">
        <v>1132</v>
      </c>
      <c r="E94" s="1086" t="s">
        <v>1133</v>
      </c>
      <c r="F94" s="1087" t="s">
        <v>1134</v>
      </c>
      <c r="G94" s="1088" t="s">
        <v>1135</v>
      </c>
    </row>
    <row r="95" spans="1:7" ht="15" x14ac:dyDescent="0.25">
      <c r="B95" s="956" t="s">
        <v>1152</v>
      </c>
      <c r="C95" s="355" t="s">
        <v>1153</v>
      </c>
      <c r="D95" s="1038">
        <f>E38</f>
        <v>1071623</v>
      </c>
      <c r="E95" s="1089">
        <f>'[1]Mayoral Committee 201819 FY'!P77+'[1]Mayoral Committee 201819 FY'!P95+'[1]Mayoral Committee 201819 FY'!P96</f>
        <v>1074586.2500000002</v>
      </c>
      <c r="F95" s="1038">
        <f>D95-E95</f>
        <v>-2963.2500000002328</v>
      </c>
      <c r="G95" s="1090"/>
    </row>
    <row r="96" spans="1:7" ht="13.5" thickBot="1" x14ac:dyDescent="0.25">
      <c r="B96" s="668"/>
      <c r="C96" s="668"/>
      <c r="D96" s="1091">
        <f>SUM(D95:D95)</f>
        <v>1071623</v>
      </c>
      <c r="E96" s="1091">
        <f>SUM(E95:E95)</f>
        <v>1074586.2500000002</v>
      </c>
      <c r="F96" s="1092">
        <f>SUM(F95:F95)</f>
        <v>-2963.2500000002328</v>
      </c>
      <c r="G96" s="668"/>
    </row>
    <row r="97" spans="2:7" ht="13.5" thickTop="1" x14ac:dyDescent="0.2"/>
    <row r="98" spans="2:7" x14ac:dyDescent="0.2">
      <c r="B98" s="1093" t="s">
        <v>1138</v>
      </c>
      <c r="C98" s="1086" t="s">
        <v>1132</v>
      </c>
      <c r="D98" s="1086" t="s">
        <v>1133</v>
      </c>
      <c r="E98" s="1086" t="s">
        <v>1134</v>
      </c>
      <c r="F98" s="1094" t="s">
        <v>1139</v>
      </c>
      <c r="G98" s="1088" t="s">
        <v>1140</v>
      </c>
    </row>
    <row r="99" spans="2:7" x14ac:dyDescent="0.2">
      <c r="B99" s="668" t="s">
        <v>1141</v>
      </c>
      <c r="C99" s="1043">
        <f>E51*6</f>
        <v>535811.5</v>
      </c>
      <c r="D99" s="1043">
        <f>('[1]Mayoral Committee 201819 FY'!D77+'[1]Mayoral Committee 201819 FY'!D95+'[1]Mayoral Committee 201819 FY'!D96)*6</f>
        <v>516057</v>
      </c>
      <c r="E99" s="1095">
        <f>C99-D99</f>
        <v>19754.5</v>
      </c>
      <c r="F99" s="1070">
        <v>19754.5</v>
      </c>
      <c r="G99" s="1041">
        <f>E99-F99</f>
        <v>0</v>
      </c>
    </row>
    <row r="100" spans="2:7" x14ac:dyDescent="0.2">
      <c r="B100" s="668" t="s">
        <v>1142</v>
      </c>
      <c r="C100" s="1043">
        <f>E51</f>
        <v>89301.916666666672</v>
      </c>
      <c r="D100" s="1043">
        <f>'[1]Mayoral Committee 201819 FY'!J77+'[1]Mayoral Committee 201819 FY'!J95+'[1]Mayoral Committee 201819 FY'!J96</f>
        <v>112019.59999999999</v>
      </c>
      <c r="E100" s="1043">
        <f t="shared" ref="E100:E101" si="18">C100-D100</f>
        <v>-22717.68333333332</v>
      </c>
      <c r="F100" s="1070"/>
      <c r="G100" s="1096"/>
    </row>
    <row r="101" spans="2:7" x14ac:dyDescent="0.2">
      <c r="B101" s="668" t="s">
        <v>1154</v>
      </c>
      <c r="C101" s="1043">
        <f>E51*5</f>
        <v>446509.58333333337</v>
      </c>
      <c r="D101" s="1043">
        <f>('[1]Mayoral Committee 201819 FY'!K77+'[1]Mayoral Committee 201819 FY'!K96+'[1]Mayoral Committee 201819 FY'!K95)*5</f>
        <v>446509.64999999997</v>
      </c>
      <c r="E101" s="1043">
        <f t="shared" si="18"/>
        <v>-6.6666666592936963E-2</v>
      </c>
      <c r="F101" s="1038"/>
      <c r="G101" s="1096"/>
    </row>
    <row r="102" spans="2:7" ht="13.5" thickBot="1" x14ac:dyDescent="0.25">
      <c r="B102" s="1093" t="s">
        <v>1146</v>
      </c>
      <c r="C102" s="1053"/>
      <c r="D102" s="1053"/>
      <c r="E102" s="1097">
        <f>SUM(E99:E101)</f>
        <v>-2963.2499999999127</v>
      </c>
      <c r="F102" s="1075"/>
      <c r="G102" s="668"/>
    </row>
    <row r="103" spans="2:7" ht="13.5" thickTop="1" x14ac:dyDescent="0.2">
      <c r="B103" s="668"/>
      <c r="C103" s="1048"/>
      <c r="D103" s="1053"/>
      <c r="E103" s="1053"/>
      <c r="F103" s="1075"/>
      <c r="G103" s="668"/>
    </row>
    <row r="105" spans="2:7" x14ac:dyDescent="0.2">
      <c r="B105" s="1084" t="s">
        <v>1155</v>
      </c>
      <c r="C105" s="668"/>
      <c r="D105" s="668"/>
      <c r="E105" s="668"/>
      <c r="F105" s="920"/>
      <c r="G105" s="668"/>
    </row>
    <row r="106" spans="2:7" x14ac:dyDescent="0.2">
      <c r="B106" s="1085" t="s">
        <v>1130</v>
      </c>
      <c r="C106" s="1086" t="s">
        <v>1131</v>
      </c>
      <c r="D106" s="1086" t="s">
        <v>1132</v>
      </c>
      <c r="E106" s="1086" t="s">
        <v>1133</v>
      </c>
      <c r="F106" s="1087" t="s">
        <v>1134</v>
      </c>
      <c r="G106" s="1088" t="s">
        <v>1135</v>
      </c>
    </row>
    <row r="107" spans="2:7" ht="15" x14ac:dyDescent="0.25">
      <c r="B107" s="956" t="s">
        <v>1156</v>
      </c>
      <c r="C107" s="355" t="s">
        <v>1157</v>
      </c>
      <c r="D107" s="1038">
        <f>E38</f>
        <v>1071623</v>
      </c>
      <c r="E107" s="1089">
        <f>'[1]Mayoral Committee 201819 FY'!P405+'[1]Mayoral Committee 201819 FY'!P420+'[1]Mayoral Committee 201819 FY'!P421</f>
        <v>1075152.24</v>
      </c>
      <c r="F107" s="1038">
        <f>D107-E107</f>
        <v>-3529.2399999999907</v>
      </c>
      <c r="G107" s="1090"/>
    </row>
    <row r="108" spans="2:7" ht="13.5" thickBot="1" x14ac:dyDescent="0.25">
      <c r="B108" s="668"/>
      <c r="C108" s="668"/>
      <c r="D108" s="1091">
        <f>SUM(D107:D107)</f>
        <v>1071623</v>
      </c>
      <c r="E108" s="1091">
        <f>SUM(E107:E107)</f>
        <v>1075152.24</v>
      </c>
      <c r="F108" s="1092">
        <f>SUM(F107:F107)</f>
        <v>-3529.2399999999907</v>
      </c>
      <c r="G108" s="668"/>
    </row>
    <row r="109" spans="2:7" ht="13.5" thickTop="1" x14ac:dyDescent="0.2"/>
    <row r="110" spans="2:7" x14ac:dyDescent="0.2">
      <c r="B110" s="1093" t="s">
        <v>1138</v>
      </c>
      <c r="C110" s="1086" t="s">
        <v>1132</v>
      </c>
      <c r="D110" s="1086" t="s">
        <v>1133</v>
      </c>
      <c r="E110" s="1086" t="s">
        <v>1134</v>
      </c>
      <c r="F110" s="1094" t="s">
        <v>1139</v>
      </c>
      <c r="G110" s="1088" t="s">
        <v>1140</v>
      </c>
    </row>
    <row r="111" spans="2:7" x14ac:dyDescent="0.2">
      <c r="B111" s="668" t="s">
        <v>1141</v>
      </c>
      <c r="C111" s="1043">
        <f>E51*6</f>
        <v>535811.5</v>
      </c>
      <c r="D111" s="1043">
        <f>('[1]Mayoral Committee 201819 FY'!D405+'[1]Mayoral Committee 201819 FY'!D420+'[1]Mayoral Committee 201819 FY'!D421)*6</f>
        <v>516665.04000000004</v>
      </c>
      <c r="E111" s="1095">
        <f>C111-D111</f>
        <v>19146.459999999963</v>
      </c>
      <c r="F111" s="1070">
        <v>19754.5</v>
      </c>
      <c r="G111" s="1041">
        <f>E111-F111</f>
        <v>-608.04000000003725</v>
      </c>
    </row>
    <row r="112" spans="2:7" x14ac:dyDescent="0.2">
      <c r="B112" s="668" t="s">
        <v>1142</v>
      </c>
      <c r="C112" s="1043">
        <f>E51</f>
        <v>89301.916666666672</v>
      </c>
      <c r="D112" s="1043">
        <f>'[1]Mayoral Committee 201819 FY'!J405+'[1]Mayoral Committee 201819 FY'!J421+'[1]Mayoral Committee 201819 FY'!J420</f>
        <v>112019.59999999999</v>
      </c>
      <c r="E112" s="1043">
        <f t="shared" ref="E112:E115" si="19">C112-D112</f>
        <v>-22717.68333333332</v>
      </c>
      <c r="F112" s="1070"/>
      <c r="G112" s="1096"/>
    </row>
    <row r="113" spans="2:7" x14ac:dyDescent="0.2">
      <c r="B113" s="668" t="s">
        <v>1143</v>
      </c>
      <c r="C113" s="1043">
        <f>E51</f>
        <v>89301.916666666672</v>
      </c>
      <c r="D113" s="1043">
        <f>'[1]Mayoral Committee 201819 FY'!K405+'[1]Mayoral Committee 201819 FY'!K421+'[1]Mayoral Committee 201819 FY'!K420</f>
        <v>89357.92</v>
      </c>
      <c r="E113" s="1043">
        <f t="shared" si="19"/>
        <v>-56.003333333326736</v>
      </c>
      <c r="F113" s="1038"/>
      <c r="G113" s="1096"/>
    </row>
    <row r="114" spans="2:7" x14ac:dyDescent="0.2">
      <c r="B114" s="668" t="s">
        <v>1144</v>
      </c>
      <c r="C114" s="1043">
        <f>E51</f>
        <v>89301.916666666672</v>
      </c>
      <c r="D114" s="1043">
        <f>'[1]Mayoral Committee 201819 FY'!L405+'[1]Mayoral Committee 201819 FY'!L420+'[1]Mayoral Committee 201819 FY'!L421</f>
        <v>89229.119999999995</v>
      </c>
      <c r="E114" s="1043">
        <f t="shared" si="19"/>
        <v>72.796666666676174</v>
      </c>
      <c r="F114" s="1038"/>
      <c r="G114" s="1096"/>
    </row>
    <row r="115" spans="2:7" x14ac:dyDescent="0.2">
      <c r="B115" s="668" t="s">
        <v>1158</v>
      </c>
      <c r="C115" s="1043">
        <f>E51*3</f>
        <v>267905.75</v>
      </c>
      <c r="D115" s="1043">
        <f>('[1]Mayoral Committee 201819 FY'!M405+'[1]Mayoral Committee 201819 FY'!M420+'[1]Mayoral Committee 201819 FY'!M421)*3</f>
        <v>267880.55999999994</v>
      </c>
      <c r="E115" s="1043">
        <f t="shared" si="19"/>
        <v>25.190000000060536</v>
      </c>
      <c r="F115" s="1038"/>
      <c r="G115" s="1096"/>
    </row>
    <row r="116" spans="2:7" ht="13.5" thickBot="1" x14ac:dyDescent="0.25">
      <c r="B116" s="1093" t="s">
        <v>1146</v>
      </c>
      <c r="C116" s="1053"/>
      <c r="D116" s="1053"/>
      <c r="E116" s="1097">
        <f>SUM(E111:E115)</f>
        <v>-3529.239999999947</v>
      </c>
      <c r="F116" s="1075"/>
      <c r="G116" s="668"/>
    </row>
    <row r="117" spans="2:7" ht="13.5" thickTop="1" x14ac:dyDescent="0.2"/>
    <row r="118" spans="2:7" x14ac:dyDescent="0.2">
      <c r="B118" s="1083" t="s">
        <v>1159</v>
      </c>
    </row>
    <row r="119" spans="2:7" x14ac:dyDescent="0.2">
      <c r="B119" s="1084" t="s">
        <v>1160</v>
      </c>
      <c r="C119" s="668"/>
      <c r="D119" s="668"/>
      <c r="E119" s="668"/>
      <c r="F119" s="920"/>
      <c r="G119" s="668"/>
    </row>
    <row r="120" spans="2:7" x14ac:dyDescent="0.2">
      <c r="B120" s="1085" t="s">
        <v>1130</v>
      </c>
      <c r="C120" s="1086" t="s">
        <v>1131</v>
      </c>
      <c r="D120" s="1086" t="s">
        <v>1132</v>
      </c>
      <c r="E120" s="1086" t="s">
        <v>1133</v>
      </c>
      <c r="F120" s="1087" t="s">
        <v>1134</v>
      </c>
      <c r="G120" s="1088" t="s">
        <v>1135</v>
      </c>
    </row>
    <row r="121" spans="2:7" ht="15" x14ac:dyDescent="0.25">
      <c r="B121" s="956" t="s">
        <v>1161</v>
      </c>
      <c r="C121" s="355" t="s">
        <v>1162</v>
      </c>
      <c r="D121" s="1038">
        <f>E39</f>
        <v>1041490</v>
      </c>
      <c r="E121" s="1089">
        <f>'[1]S79 Committees 201819 FY'!P20+'[1]S79 Committees 201819 FY'!P37+'[1]S79 Committees 201819 FY'!P38</f>
        <v>1044366.29</v>
      </c>
      <c r="F121" s="1038">
        <f>D121-E121</f>
        <v>-2876.2900000000373</v>
      </c>
      <c r="G121" s="1090"/>
    </row>
    <row r="122" spans="2:7" ht="13.5" thickBot="1" x14ac:dyDescent="0.25">
      <c r="B122" s="668"/>
      <c r="C122" s="668"/>
      <c r="D122" s="1091">
        <f>SUM(D121:D121)</f>
        <v>1041490</v>
      </c>
      <c r="E122" s="1091">
        <f>SUM(E121:E121)</f>
        <v>1044366.29</v>
      </c>
      <c r="F122" s="1092">
        <f>SUM(F121:F121)</f>
        <v>-2876.2900000000373</v>
      </c>
      <c r="G122" s="668"/>
    </row>
    <row r="123" spans="2:7" ht="13.5" thickTop="1" x14ac:dyDescent="0.2"/>
    <row r="124" spans="2:7" x14ac:dyDescent="0.2">
      <c r="B124" s="1093" t="s">
        <v>1138</v>
      </c>
      <c r="C124" s="1086" t="s">
        <v>1132</v>
      </c>
      <c r="D124" s="1086" t="s">
        <v>1133</v>
      </c>
      <c r="E124" s="1086" t="s">
        <v>1134</v>
      </c>
      <c r="F124" s="1094" t="s">
        <v>1139</v>
      </c>
      <c r="G124" s="1088" t="s">
        <v>1140</v>
      </c>
    </row>
    <row r="125" spans="2:7" x14ac:dyDescent="0.2">
      <c r="B125" s="668" t="s">
        <v>1141</v>
      </c>
      <c r="C125" s="1043">
        <f>E52*6</f>
        <v>520745</v>
      </c>
      <c r="D125" s="1043">
        <f>('[1]S79 Committees 201819 FY'!D20+'[1]S79 Committees 201819 FY'!D37+'[1]S79 Committees 201819 FY'!D38)*6</f>
        <v>501570</v>
      </c>
      <c r="E125" s="1095">
        <f>C125-D125</f>
        <v>19175</v>
      </c>
      <c r="F125" s="1070">
        <v>19175</v>
      </c>
      <c r="G125" s="1041">
        <f>E125-F125</f>
        <v>0</v>
      </c>
    </row>
    <row r="126" spans="2:7" x14ac:dyDescent="0.2">
      <c r="B126" s="668" t="s">
        <v>1142</v>
      </c>
      <c r="C126" s="1043">
        <f>E52</f>
        <v>86790.833333333328</v>
      </c>
      <c r="D126" s="1043">
        <f>'[1]S79 Committees 201819 FY'!J20+'[1]S79 Committees 201819 FY'!J37+'[1]S79 Committees 201819 FY'!J38</f>
        <v>108842.09</v>
      </c>
      <c r="E126" s="1043">
        <f t="shared" ref="E126:E127" si="20">C126-D126</f>
        <v>-22051.256666666668</v>
      </c>
      <c r="F126" s="1070"/>
      <c r="G126" s="1096"/>
    </row>
    <row r="127" spans="2:7" x14ac:dyDescent="0.2">
      <c r="B127" s="668" t="s">
        <v>1154</v>
      </c>
      <c r="C127" s="1043">
        <f>E52*5</f>
        <v>433954.16666666663</v>
      </c>
      <c r="D127" s="1043">
        <f>('[1]S79 Committees 201819 FY'!K20+'[1]S79 Committees 201819 FY'!K37+'[1]S79 Committees 201819 FY'!K38)*5</f>
        <v>433954.19999999995</v>
      </c>
      <c r="E127" s="1043">
        <f t="shared" si="20"/>
        <v>-3.3333333325572312E-2</v>
      </c>
      <c r="F127" s="1038"/>
      <c r="G127" s="1096"/>
    </row>
    <row r="128" spans="2:7" ht="13.5" thickBot="1" x14ac:dyDescent="0.25">
      <c r="B128" s="1093" t="s">
        <v>1146</v>
      </c>
      <c r="C128" s="1053"/>
      <c r="D128" s="1053"/>
      <c r="E128" s="1097">
        <f>SUM(E125:E127)</f>
        <v>-2876.2899999999936</v>
      </c>
      <c r="F128" s="1075"/>
      <c r="G128" s="668"/>
    </row>
    <row r="129" spans="2:7" ht="13.5" thickTop="1" x14ac:dyDescent="0.2"/>
    <row r="131" spans="2:7" x14ac:dyDescent="0.2">
      <c r="B131" s="1084" t="s">
        <v>1163</v>
      </c>
      <c r="C131" s="668"/>
      <c r="D131" s="668"/>
      <c r="E131" s="668"/>
      <c r="F131" s="920"/>
      <c r="G131" s="668"/>
    </row>
    <row r="132" spans="2:7" x14ac:dyDescent="0.2">
      <c r="B132" s="1085" t="s">
        <v>1130</v>
      </c>
      <c r="C132" s="1086" t="s">
        <v>1131</v>
      </c>
      <c r="D132" s="1086" t="s">
        <v>1132</v>
      </c>
      <c r="E132" s="1086" t="s">
        <v>1133</v>
      </c>
      <c r="F132" s="1087" t="s">
        <v>1134</v>
      </c>
      <c r="G132" s="1088" t="s">
        <v>1135</v>
      </c>
    </row>
    <row r="133" spans="2:7" ht="15" x14ac:dyDescent="0.25">
      <c r="B133" s="1099" t="s">
        <v>1164</v>
      </c>
      <c r="C133" s="1100" t="s">
        <v>1165</v>
      </c>
      <c r="D133" s="1038">
        <f>E39</f>
        <v>1041490</v>
      </c>
      <c r="E133" s="1089">
        <f>'[1]S79 Committees 201819 FY'!P70+'[1]S79 Committees 201819 FY'!P88+'[1]S79 Committees 201819 FY'!P89</f>
        <v>1044366.29</v>
      </c>
      <c r="F133" s="1038">
        <f>D133-E133</f>
        <v>-2876.2900000000373</v>
      </c>
      <c r="G133" s="1090"/>
    </row>
    <row r="134" spans="2:7" ht="13.5" thickBot="1" x14ac:dyDescent="0.25">
      <c r="B134" s="668"/>
      <c r="C134" s="668"/>
      <c r="D134" s="1091">
        <f>SUM(D133:D133)</f>
        <v>1041490</v>
      </c>
      <c r="E134" s="1091">
        <f>SUM(E133:E133)</f>
        <v>1044366.29</v>
      </c>
      <c r="F134" s="1092">
        <f>SUM(F133:F133)</f>
        <v>-2876.2900000000373</v>
      </c>
      <c r="G134" s="668"/>
    </row>
    <row r="135" spans="2:7" ht="13.5" thickTop="1" x14ac:dyDescent="0.2"/>
    <row r="136" spans="2:7" x14ac:dyDescent="0.2">
      <c r="B136" s="1093" t="s">
        <v>1138</v>
      </c>
      <c r="C136" s="1086" t="s">
        <v>1132</v>
      </c>
      <c r="D136" s="1086" t="s">
        <v>1133</v>
      </c>
      <c r="E136" s="1086" t="s">
        <v>1134</v>
      </c>
      <c r="F136" s="1094" t="s">
        <v>1139</v>
      </c>
      <c r="G136" s="1088" t="s">
        <v>1140</v>
      </c>
    </row>
    <row r="137" spans="2:7" x14ac:dyDescent="0.2">
      <c r="B137" s="668" t="s">
        <v>1141</v>
      </c>
      <c r="C137" s="1043">
        <f>E52*6</f>
        <v>520745</v>
      </c>
      <c r="D137" s="1043">
        <f>('[1]S79 Committees 201819 FY'!D70+'[1]S79 Committees 201819 FY'!D88+'[1]S79 Committees 201819 FY'!D89)*6</f>
        <v>501570</v>
      </c>
      <c r="E137" s="1095">
        <f>C137-D137</f>
        <v>19175</v>
      </c>
      <c r="F137" s="1070">
        <v>19175</v>
      </c>
      <c r="G137" s="1041">
        <f>E137-F137</f>
        <v>0</v>
      </c>
    </row>
    <row r="138" spans="2:7" x14ac:dyDescent="0.2">
      <c r="B138" s="668" t="s">
        <v>1142</v>
      </c>
      <c r="C138" s="1043">
        <f>E52</f>
        <v>86790.833333333328</v>
      </c>
      <c r="D138" s="1043">
        <f>'[1]S79 Committees 201819 FY'!J70+'[1]S79 Committees 201819 FY'!J88+'[1]S79 Committees 201819 FY'!J89</f>
        <v>108842.09</v>
      </c>
      <c r="E138" s="1043">
        <f t="shared" ref="E138:E139" si="21">C138-D138</f>
        <v>-22051.256666666668</v>
      </c>
      <c r="F138" s="1070"/>
      <c r="G138" s="1096"/>
    </row>
    <row r="139" spans="2:7" x14ac:dyDescent="0.2">
      <c r="B139" s="668" t="s">
        <v>1154</v>
      </c>
      <c r="C139" s="1043">
        <f>E52*5</f>
        <v>433954.16666666663</v>
      </c>
      <c r="D139" s="1043">
        <f>('[1]S79 Committees 201819 FY'!K70+'[1]S79 Committees 201819 FY'!K88+'[1]S79 Committees 201819 FY'!K89)*5</f>
        <v>433954.19999999995</v>
      </c>
      <c r="E139" s="1043">
        <f t="shared" si="21"/>
        <v>-3.3333333325572312E-2</v>
      </c>
      <c r="F139" s="1038"/>
      <c r="G139" s="1096"/>
    </row>
    <row r="140" spans="2:7" ht="13.5" thickBot="1" x14ac:dyDescent="0.25">
      <c r="B140" s="1093" t="s">
        <v>1146</v>
      </c>
      <c r="C140" s="1053"/>
      <c r="D140" s="1053"/>
      <c r="E140" s="1097">
        <f>SUM(E137:E139)</f>
        <v>-2876.2899999999936</v>
      </c>
      <c r="F140" s="1075"/>
      <c r="G140" s="668"/>
    </row>
    <row r="141" spans="2:7" ht="13.5" thickTop="1" x14ac:dyDescent="0.2"/>
    <row r="144" spans="2:7" x14ac:dyDescent="0.2">
      <c r="B144" s="1084" t="s">
        <v>1166</v>
      </c>
      <c r="C144" s="668"/>
      <c r="D144" s="668"/>
      <c r="E144" s="668"/>
      <c r="F144" s="920"/>
      <c r="G144" s="668"/>
    </row>
    <row r="145" spans="2:7" x14ac:dyDescent="0.2">
      <c r="B145" s="1085" t="s">
        <v>1130</v>
      </c>
      <c r="C145" s="1086" t="s">
        <v>1131</v>
      </c>
      <c r="D145" s="1086" t="s">
        <v>1132</v>
      </c>
      <c r="E145" s="1086" t="s">
        <v>1133</v>
      </c>
      <c r="F145" s="1087" t="s">
        <v>1134</v>
      </c>
      <c r="G145" s="1088" t="s">
        <v>1135</v>
      </c>
    </row>
    <row r="146" spans="2:7" ht="15" x14ac:dyDescent="0.25">
      <c r="B146" s="1099" t="s">
        <v>1167</v>
      </c>
      <c r="C146" s="1100" t="s">
        <v>1168</v>
      </c>
      <c r="D146" s="1038">
        <f>E39</f>
        <v>1041490</v>
      </c>
      <c r="E146" s="1089">
        <f>'[1]S79 Committees 201819 FY'!P212+'[1]S79 Committees 201819 FY'!P228</f>
        <v>1044366.1700000003</v>
      </c>
      <c r="F146" s="1038">
        <f>D146-E146</f>
        <v>-2876.1700000002747</v>
      </c>
      <c r="G146" s="1090"/>
    </row>
    <row r="147" spans="2:7" ht="13.5" thickBot="1" x14ac:dyDescent="0.25">
      <c r="B147" s="668"/>
      <c r="C147" s="668"/>
      <c r="D147" s="1091">
        <f>SUM(D146:D146)</f>
        <v>1041490</v>
      </c>
      <c r="E147" s="1091">
        <f>SUM(E146:E146)</f>
        <v>1044366.1700000003</v>
      </c>
      <c r="F147" s="1092">
        <f>SUM(F146:F146)</f>
        <v>-2876.1700000002747</v>
      </c>
      <c r="G147" s="668"/>
    </row>
    <row r="148" spans="2:7" ht="13.5" thickTop="1" x14ac:dyDescent="0.2"/>
    <row r="149" spans="2:7" x14ac:dyDescent="0.2">
      <c r="B149" s="1093" t="s">
        <v>1138</v>
      </c>
      <c r="C149" s="1086" t="s">
        <v>1132</v>
      </c>
      <c r="D149" s="1086" t="s">
        <v>1133</v>
      </c>
      <c r="E149" s="1086" t="s">
        <v>1134</v>
      </c>
      <c r="F149" s="1094" t="s">
        <v>1139</v>
      </c>
      <c r="G149" s="1088" t="s">
        <v>1140</v>
      </c>
    </row>
    <row r="150" spans="2:7" x14ac:dyDescent="0.2">
      <c r="B150" s="668" t="s">
        <v>1141</v>
      </c>
      <c r="C150" s="1043">
        <f>E52*6</f>
        <v>520745</v>
      </c>
      <c r="D150" s="1043">
        <f>('[1]S79 Committees 201819 FY'!D212+'[1]S79 Committees 201819 FY'!D228)*6</f>
        <v>501569.93999999994</v>
      </c>
      <c r="E150" s="1095">
        <f>C150-D150</f>
        <v>19175.060000000056</v>
      </c>
      <c r="F150" s="1070">
        <v>19175</v>
      </c>
      <c r="G150" s="1041">
        <f>E150-F150</f>
        <v>6.0000000055879354E-2</v>
      </c>
    </row>
    <row r="151" spans="2:7" x14ac:dyDescent="0.2">
      <c r="B151" s="668" t="s">
        <v>1142</v>
      </c>
      <c r="C151" s="1043">
        <f>E52</f>
        <v>86790.833333333328</v>
      </c>
      <c r="D151" s="1043">
        <f>'[1]S79 Committees 201819 FY'!J212+'[1]S79 Committees 201819 FY'!J228</f>
        <v>108842.08</v>
      </c>
      <c r="E151" s="1043">
        <f t="shared" ref="E151:E152" si="22">C151-D151</f>
        <v>-22051.246666666673</v>
      </c>
      <c r="F151" s="1070"/>
      <c r="G151" s="1096"/>
    </row>
    <row r="152" spans="2:7" x14ac:dyDescent="0.2">
      <c r="B152" s="668" t="s">
        <v>1154</v>
      </c>
      <c r="C152" s="1043">
        <f>E52*5</f>
        <v>433954.16666666663</v>
      </c>
      <c r="D152" s="1043">
        <f>('[1]S79 Committees 201819 FY'!K212+'[1]S79 Committees 201819 FY'!K228)*5</f>
        <v>433954.15</v>
      </c>
      <c r="E152" s="1043">
        <f t="shared" si="22"/>
        <v>1.6666666604578495E-2</v>
      </c>
      <c r="F152" s="1038"/>
      <c r="G152" s="1096"/>
    </row>
    <row r="153" spans="2:7" ht="13.5" thickBot="1" x14ac:dyDescent="0.25">
      <c r="B153" s="1093" t="s">
        <v>1146</v>
      </c>
      <c r="C153" s="1053"/>
      <c r="D153" s="1053"/>
      <c r="E153" s="1097">
        <f>SUM(E150:E152)</f>
        <v>-2876.1700000000128</v>
      </c>
      <c r="F153" s="1075"/>
      <c r="G153" s="668"/>
    </row>
    <row r="154" spans="2:7" ht="13.5" thickTop="1" x14ac:dyDescent="0.2"/>
    <row r="155" spans="2:7" x14ac:dyDescent="0.2">
      <c r="D155" s="651"/>
    </row>
    <row r="156" spans="2:7" x14ac:dyDescent="0.2">
      <c r="B156" s="1083" t="s">
        <v>1169</v>
      </c>
    </row>
    <row r="157" spans="2:7" x14ac:dyDescent="0.2">
      <c r="B157" s="1084" t="s">
        <v>1170</v>
      </c>
      <c r="C157" s="668"/>
      <c r="D157" s="668"/>
      <c r="E157" s="668"/>
      <c r="F157" s="920"/>
      <c r="G157" s="668"/>
    </row>
    <row r="158" spans="2:7" x14ac:dyDescent="0.2">
      <c r="B158" s="1085" t="s">
        <v>1130</v>
      </c>
      <c r="C158" s="1086" t="s">
        <v>1131</v>
      </c>
      <c r="D158" s="1086" t="s">
        <v>1132</v>
      </c>
      <c r="E158" s="1086" t="s">
        <v>1133</v>
      </c>
      <c r="F158" s="1087" t="s">
        <v>1134</v>
      </c>
      <c r="G158" s="1088" t="s">
        <v>1135</v>
      </c>
    </row>
    <row r="159" spans="2:7" ht="15" x14ac:dyDescent="0.25">
      <c r="B159" s="956" t="s">
        <v>1171</v>
      </c>
      <c r="C159" s="355" t="s">
        <v>1172</v>
      </c>
      <c r="D159" s="1038">
        <f>E40</f>
        <v>550077</v>
      </c>
      <c r="E159" s="1089">
        <f>'[1]Part-time councillors 201819 FY'!P57+'[1]Part-time councillors 201819 FY'!P68</f>
        <v>550805.74000000011</v>
      </c>
      <c r="F159" s="1038">
        <f>D159-E159</f>
        <v>-728.7400000001071</v>
      </c>
      <c r="G159" s="1090"/>
    </row>
    <row r="160" spans="2:7" ht="13.5" thickBot="1" x14ac:dyDescent="0.25">
      <c r="B160" s="668"/>
      <c r="C160" s="668"/>
      <c r="D160" s="1091">
        <f>SUM(D159:D159)</f>
        <v>550077</v>
      </c>
      <c r="E160" s="1091">
        <f>SUM(E159:E159)</f>
        <v>550805.74000000011</v>
      </c>
      <c r="F160" s="1092">
        <f>SUM(F159:F159)</f>
        <v>-728.7400000001071</v>
      </c>
      <c r="G160" s="668"/>
    </row>
    <row r="161" spans="2:7" ht="13.5" thickTop="1" x14ac:dyDescent="0.2"/>
    <row r="162" spans="2:7" x14ac:dyDescent="0.2">
      <c r="B162" s="1093" t="s">
        <v>1138</v>
      </c>
      <c r="C162" s="1086" t="s">
        <v>1132</v>
      </c>
      <c r="D162" s="1086" t="s">
        <v>1133</v>
      </c>
      <c r="E162" s="1086" t="s">
        <v>1134</v>
      </c>
      <c r="F162" s="1094" t="s">
        <v>1139</v>
      </c>
      <c r="G162" s="1088" t="s">
        <v>1140</v>
      </c>
    </row>
    <row r="163" spans="2:7" x14ac:dyDescent="0.2">
      <c r="B163" s="668" t="s">
        <v>1141</v>
      </c>
      <c r="C163" s="1043">
        <f>E53*6</f>
        <v>275038.5</v>
      </c>
      <c r="D163" s="1043">
        <f>('[1]Part-time councillors 201819 FY'!D57+'[1]Part-time councillors 201819 FY'!D68)*6</f>
        <v>265313.40000000002</v>
      </c>
      <c r="E163" s="1095">
        <f>C163-D163</f>
        <v>9725.0999999999767</v>
      </c>
      <c r="F163" s="1070">
        <v>9724.5</v>
      </c>
      <c r="G163" s="1041">
        <f>E163-F163</f>
        <v>0.59999999997671694</v>
      </c>
    </row>
    <row r="164" spans="2:7" x14ac:dyDescent="0.2">
      <c r="B164" s="668" t="s">
        <v>1142</v>
      </c>
      <c r="C164" s="1043">
        <f>E53</f>
        <v>45839.75</v>
      </c>
      <c r="D164" s="1043">
        <f>'[1]Part-time councillors 201819 FY'!J57+'[1]Part-time councillors 201819 FY'!J68</f>
        <v>56293.59</v>
      </c>
      <c r="E164" s="1043">
        <f t="shared" ref="E164:E165" si="23">C164-D164</f>
        <v>-10453.839999999997</v>
      </c>
      <c r="F164" s="1070"/>
      <c r="G164" s="1096"/>
    </row>
    <row r="165" spans="2:7" x14ac:dyDescent="0.2">
      <c r="B165" s="668" t="s">
        <v>1154</v>
      </c>
      <c r="C165" s="1043">
        <f>E53*5</f>
        <v>229198.75</v>
      </c>
      <c r="D165" s="1043">
        <f>('[1]Part-time councillors 201819 FY'!K57+'[1]Part-time councillors 201819 FY'!K68)*5</f>
        <v>229198.75</v>
      </c>
      <c r="E165" s="1043">
        <f t="shared" si="23"/>
        <v>0</v>
      </c>
      <c r="F165" s="1038"/>
      <c r="G165" s="1096"/>
    </row>
    <row r="166" spans="2:7" ht="13.5" thickBot="1" x14ac:dyDescent="0.25">
      <c r="B166" s="1093" t="s">
        <v>1146</v>
      </c>
      <c r="C166" s="1053"/>
      <c r="D166" s="1053"/>
      <c r="E166" s="1097">
        <f>SUM(E163:E165)</f>
        <v>-728.74000000001979</v>
      </c>
      <c r="F166" s="1075"/>
      <c r="G166" s="668"/>
    </row>
    <row r="167" spans="2:7" ht="13.5" thickTop="1" x14ac:dyDescent="0.2"/>
    <row r="169" spans="2:7" x14ac:dyDescent="0.2">
      <c r="B169" s="1084" t="s">
        <v>1173</v>
      </c>
      <c r="C169" s="668"/>
      <c r="D169" s="668"/>
      <c r="E169" s="668"/>
      <c r="F169" s="920"/>
      <c r="G169" s="668"/>
    </row>
    <row r="170" spans="2:7" x14ac:dyDescent="0.2">
      <c r="B170" s="1085" t="s">
        <v>1130</v>
      </c>
      <c r="C170" s="1086" t="s">
        <v>1131</v>
      </c>
      <c r="D170" s="1086" t="s">
        <v>1132</v>
      </c>
      <c r="E170" s="1086" t="s">
        <v>1133</v>
      </c>
      <c r="F170" s="1087" t="s">
        <v>1134</v>
      </c>
      <c r="G170" s="1088" t="s">
        <v>1135</v>
      </c>
    </row>
    <row r="171" spans="2:7" ht="15" x14ac:dyDescent="0.25">
      <c r="B171" s="956" t="s">
        <v>1174</v>
      </c>
      <c r="C171" s="355" t="s">
        <v>1175</v>
      </c>
      <c r="D171" s="1038">
        <f>E40</f>
        <v>550077</v>
      </c>
      <c r="E171" s="1089">
        <f>'[1]Part-time councillors 201819 FY'!P180+'[1]Part-time councillors 201819 FY'!P192</f>
        <v>551535.72999999986</v>
      </c>
      <c r="F171" s="1038">
        <f>D171-E171</f>
        <v>-1458.729999999865</v>
      </c>
      <c r="G171" s="1090"/>
    </row>
    <row r="172" spans="2:7" ht="13.5" thickBot="1" x14ac:dyDescent="0.25">
      <c r="B172" s="668"/>
      <c r="C172" s="668"/>
      <c r="D172" s="1091">
        <f>SUM(D171:D171)</f>
        <v>550077</v>
      </c>
      <c r="E172" s="1091">
        <f>SUM(E171:E171)</f>
        <v>551535.72999999986</v>
      </c>
      <c r="F172" s="1092">
        <f>SUM(F171:F171)</f>
        <v>-1458.729999999865</v>
      </c>
      <c r="G172" s="668"/>
    </row>
    <row r="173" spans="2:7" ht="13.5" thickTop="1" x14ac:dyDescent="0.2"/>
    <row r="174" spans="2:7" x14ac:dyDescent="0.2">
      <c r="B174" s="1093" t="s">
        <v>1138</v>
      </c>
      <c r="C174" s="1086" t="s">
        <v>1132</v>
      </c>
      <c r="D174" s="1086" t="s">
        <v>1133</v>
      </c>
      <c r="E174" s="1086" t="s">
        <v>1134</v>
      </c>
      <c r="F174" s="1094" t="s">
        <v>1139</v>
      </c>
      <c r="G174" s="1088" t="s">
        <v>1140</v>
      </c>
    </row>
    <row r="175" spans="2:7" x14ac:dyDescent="0.2">
      <c r="B175" s="668" t="s">
        <v>1141</v>
      </c>
      <c r="C175" s="1043">
        <f>E53*6</f>
        <v>275038.5</v>
      </c>
      <c r="D175" s="1043">
        <f>('[1]Part-time councillors 201819 FY'!D180+'[1]Part-time councillors 201819 FY'!D192)*6</f>
        <v>265314.05999999994</v>
      </c>
      <c r="E175" s="1095">
        <f>C175-D175</f>
        <v>9724.4400000000605</v>
      </c>
      <c r="F175" s="1070">
        <v>9724.5</v>
      </c>
      <c r="G175" s="1041">
        <f>E175-F175</f>
        <v>-5.9999999939464033E-2</v>
      </c>
    </row>
    <row r="176" spans="2:7" x14ac:dyDescent="0.2">
      <c r="B176" s="668" t="s">
        <v>1142</v>
      </c>
      <c r="C176" s="1043">
        <f>E53</f>
        <v>45839.75</v>
      </c>
      <c r="D176" s="1043">
        <f>'[1]Part-time councillors 201819 FY'!J180+'[1]Part-time councillors 201819 FY'!J192</f>
        <v>57022.92</v>
      </c>
      <c r="E176" s="1043">
        <f t="shared" ref="E176:E177" si="24">C176-D176</f>
        <v>-11183.169999999998</v>
      </c>
      <c r="F176" s="1070"/>
      <c r="G176" s="1096"/>
    </row>
    <row r="177" spans="2:7" x14ac:dyDescent="0.2">
      <c r="B177" s="668" t="s">
        <v>1154</v>
      </c>
      <c r="C177" s="1043">
        <f>E53*5</f>
        <v>229198.75</v>
      </c>
      <c r="D177" s="1043">
        <f>('[1]Part-time councillors 201819 FY'!K180+'[1]Part-time councillors 201819 FY'!K192)*5</f>
        <v>229198.75</v>
      </c>
      <c r="E177" s="1043">
        <f t="shared" si="24"/>
        <v>0</v>
      </c>
      <c r="F177" s="1038"/>
      <c r="G177" s="1096"/>
    </row>
    <row r="178" spans="2:7" ht="13.5" thickBot="1" x14ac:dyDescent="0.25">
      <c r="B178" s="1093" t="s">
        <v>1146</v>
      </c>
      <c r="C178" s="1053"/>
      <c r="D178" s="1053"/>
      <c r="E178" s="1097">
        <f>SUM(E175:E177)</f>
        <v>-1458.7299999999377</v>
      </c>
      <c r="F178" s="1075"/>
      <c r="G178" s="668"/>
    </row>
    <row r="179" spans="2:7" ht="13.5" thickTop="1" x14ac:dyDescent="0.2"/>
    <row r="180" spans="2:7" x14ac:dyDescent="0.2">
      <c r="B180" s="1084" t="s">
        <v>1176</v>
      </c>
      <c r="C180" s="668"/>
      <c r="D180" s="668"/>
      <c r="E180" s="668"/>
      <c r="F180" s="920"/>
      <c r="G180" s="668"/>
    </row>
    <row r="181" spans="2:7" x14ac:dyDescent="0.2">
      <c r="B181" s="1085" t="s">
        <v>1130</v>
      </c>
      <c r="C181" s="1086" t="s">
        <v>1131</v>
      </c>
      <c r="D181" s="1086" t="s">
        <v>1132</v>
      </c>
      <c r="E181" s="1086" t="s">
        <v>1133</v>
      </c>
      <c r="F181" s="1087" t="s">
        <v>1134</v>
      </c>
      <c r="G181" s="1088" t="s">
        <v>1135</v>
      </c>
    </row>
    <row r="182" spans="2:7" ht="15" x14ac:dyDescent="0.25">
      <c r="B182" s="956" t="s">
        <v>1177</v>
      </c>
      <c r="C182" s="355" t="s">
        <v>1178</v>
      </c>
      <c r="D182" s="1038">
        <f>E40</f>
        <v>550077</v>
      </c>
      <c r="E182" s="1089">
        <f>'[1]Part-time councillors 201819 FY'!P223+'[1]Part-time councillors 201819 FY'!P240+'[1]Part-time councillors 201819 FY'!P241</f>
        <v>551535.67999999993</v>
      </c>
      <c r="F182" s="1038">
        <f>D182-E182</f>
        <v>-1458.6799999999348</v>
      </c>
      <c r="G182" s="1090"/>
    </row>
    <row r="183" spans="2:7" ht="13.5" thickBot="1" x14ac:dyDescent="0.25">
      <c r="B183" s="668"/>
      <c r="C183" s="668"/>
      <c r="D183" s="1091">
        <f>SUM(D182:D182)</f>
        <v>550077</v>
      </c>
      <c r="E183" s="1091">
        <f>SUM(E182:E182)</f>
        <v>551535.67999999993</v>
      </c>
      <c r="F183" s="1092">
        <f>SUM(F182:F182)</f>
        <v>-1458.6799999999348</v>
      </c>
      <c r="G183" s="668"/>
    </row>
    <row r="184" spans="2:7" ht="13.5" thickTop="1" x14ac:dyDescent="0.2"/>
    <row r="185" spans="2:7" x14ac:dyDescent="0.2">
      <c r="B185" s="1093" t="s">
        <v>1138</v>
      </c>
      <c r="C185" s="1086" t="s">
        <v>1132</v>
      </c>
      <c r="D185" s="1086" t="s">
        <v>1133</v>
      </c>
      <c r="E185" s="1086" t="s">
        <v>1134</v>
      </c>
      <c r="F185" s="1094" t="s">
        <v>1139</v>
      </c>
      <c r="G185" s="1088" t="s">
        <v>1140</v>
      </c>
    </row>
    <row r="186" spans="2:7" x14ac:dyDescent="0.2">
      <c r="B186" s="668" t="s">
        <v>1141</v>
      </c>
      <c r="C186" s="1043">
        <f>E53*6</f>
        <v>275038.5</v>
      </c>
      <c r="D186" s="1043">
        <f>('[1]Part-time councillors 201819 FY'!D223+'[1]Part-time councillors 201819 FY'!D240+'[1]Part-time councillors 201819 FY'!D241)*6</f>
        <v>265314</v>
      </c>
      <c r="E186" s="1095">
        <f>C186-D186</f>
        <v>9724.5</v>
      </c>
      <c r="F186" s="1070">
        <v>9724.5</v>
      </c>
      <c r="G186" s="1041">
        <f>E186-F186</f>
        <v>0</v>
      </c>
    </row>
    <row r="187" spans="2:7" x14ac:dyDescent="0.2">
      <c r="B187" s="668" t="s">
        <v>1142</v>
      </c>
      <c r="C187" s="1043">
        <f>E53</f>
        <v>45839.75</v>
      </c>
      <c r="D187" s="1043">
        <f>'[1]Part-time councillors 201819 FY'!J223+'[1]Part-time councillors 201819 FY'!J240+'[1]Part-time councillors 201819 FY'!J241</f>
        <v>57022.93</v>
      </c>
      <c r="E187" s="1043">
        <f>C187-D187</f>
        <v>-11183.18</v>
      </c>
      <c r="F187" s="1070"/>
      <c r="G187" s="1096"/>
    </row>
    <row r="188" spans="2:7" x14ac:dyDescent="0.2">
      <c r="B188" s="668" t="s">
        <v>1154</v>
      </c>
      <c r="C188" s="1043">
        <f>E53*5</f>
        <v>229198.75</v>
      </c>
      <c r="D188" s="1043">
        <f>('[1]Part-time councillors 201819 FY'!K223+'[1]Part-time councillors 201819 FY'!K240+'[1]Part-time councillors 201819 FY'!K241)*5</f>
        <v>229198.75</v>
      </c>
      <c r="E188" s="1043">
        <f t="shared" ref="E188" si="25">C188-D188</f>
        <v>0</v>
      </c>
      <c r="F188" s="1038"/>
      <c r="G188" s="1096"/>
    </row>
    <row r="189" spans="2:7" ht="13.5" thickBot="1" x14ac:dyDescent="0.25">
      <c r="B189" s="1093" t="s">
        <v>1146</v>
      </c>
      <c r="C189" s="1053"/>
      <c r="D189" s="1053"/>
      <c r="E189" s="1097">
        <f>SUM(E186:E188)</f>
        <v>-1458.6800000000003</v>
      </c>
      <c r="F189" s="1075"/>
      <c r="G189" s="668"/>
    </row>
    <row r="190" spans="2:7" ht="13.5" thickTop="1" x14ac:dyDescent="0.2"/>
    <row r="191" spans="2:7" x14ac:dyDescent="0.2">
      <c r="B191" s="1084" t="s">
        <v>1179</v>
      </c>
      <c r="C191" s="668"/>
      <c r="D191" s="668"/>
      <c r="E191" s="668"/>
      <c r="F191" s="920"/>
      <c r="G191" s="668"/>
    </row>
    <row r="192" spans="2:7" x14ac:dyDescent="0.2">
      <c r="B192" s="1085" t="s">
        <v>1130</v>
      </c>
      <c r="C192" s="1086" t="s">
        <v>1131</v>
      </c>
      <c r="D192" s="1086" t="s">
        <v>1132</v>
      </c>
      <c r="E192" s="1086" t="s">
        <v>1133</v>
      </c>
      <c r="F192" s="1087" t="s">
        <v>1134</v>
      </c>
      <c r="G192" s="1088" t="s">
        <v>1135</v>
      </c>
    </row>
    <row r="193" spans="2:7" ht="15" x14ac:dyDescent="0.25">
      <c r="B193" s="956" t="s">
        <v>1180</v>
      </c>
      <c r="C193" s="355" t="s">
        <v>1181</v>
      </c>
      <c r="D193" s="1038">
        <f>E40</f>
        <v>550077</v>
      </c>
      <c r="E193" s="1089">
        <f>'[1]Part-time councillors 201819 FY'!P273+'[1]Part-time councillors 201819 FY'!P288+'[1]Part-time councillors 201819 FY'!P289</f>
        <v>551535.67999999993</v>
      </c>
      <c r="F193" s="1038">
        <f>D193-E193</f>
        <v>-1458.6799999999348</v>
      </c>
      <c r="G193" s="1090"/>
    </row>
    <row r="194" spans="2:7" ht="13.5" thickBot="1" x14ac:dyDescent="0.25">
      <c r="B194" s="668"/>
      <c r="C194" s="668"/>
      <c r="D194" s="1091">
        <f>SUM(D193:D193)</f>
        <v>550077</v>
      </c>
      <c r="E194" s="1091">
        <f>SUM(E193:E193)</f>
        <v>551535.67999999993</v>
      </c>
      <c r="F194" s="1092">
        <f>SUM(F193:F193)</f>
        <v>-1458.6799999999348</v>
      </c>
      <c r="G194" s="668"/>
    </row>
    <row r="195" spans="2:7" ht="13.5" thickTop="1" x14ac:dyDescent="0.2"/>
    <row r="196" spans="2:7" x14ac:dyDescent="0.2">
      <c r="B196" s="1093" t="s">
        <v>1138</v>
      </c>
      <c r="C196" s="1086" t="s">
        <v>1132</v>
      </c>
      <c r="D196" s="1086" t="s">
        <v>1133</v>
      </c>
      <c r="E196" s="1086" t="s">
        <v>1134</v>
      </c>
      <c r="F196" s="1094" t="s">
        <v>1139</v>
      </c>
      <c r="G196" s="1088" t="s">
        <v>1140</v>
      </c>
    </row>
    <row r="197" spans="2:7" x14ac:dyDescent="0.2">
      <c r="B197" s="668" t="s">
        <v>1141</v>
      </c>
      <c r="C197" s="1043">
        <f>E53*6</f>
        <v>275038.5</v>
      </c>
      <c r="D197" s="1043">
        <f>('[1]Part-time councillors 201819 FY'!D273+'[1]Part-time councillors 201819 FY'!D288+'[1]Part-time councillors 201819 FY'!D289)*6</f>
        <v>265314</v>
      </c>
      <c r="E197" s="1095">
        <f>C197-D197</f>
        <v>9724.5</v>
      </c>
      <c r="F197" s="1070">
        <v>9724.5</v>
      </c>
      <c r="G197" s="1041">
        <f>E197-F197</f>
        <v>0</v>
      </c>
    </row>
    <row r="198" spans="2:7" x14ac:dyDescent="0.2">
      <c r="B198" s="668" t="s">
        <v>1142</v>
      </c>
      <c r="C198" s="1043">
        <f>E53</f>
        <v>45839.75</v>
      </c>
      <c r="D198" s="1043">
        <f>'[1]Part-time councillors 201819 FY'!J273+'[1]Part-time councillors 201819 FY'!J288+'[1]Part-time councillors 201819 FY'!J289</f>
        <v>57022.93</v>
      </c>
      <c r="E198" s="1043">
        <f>C198-D198</f>
        <v>-11183.18</v>
      </c>
      <c r="F198" s="1070"/>
      <c r="G198" s="1096"/>
    </row>
    <row r="199" spans="2:7" x14ac:dyDescent="0.2">
      <c r="B199" s="668" t="s">
        <v>1154</v>
      </c>
      <c r="C199" s="1043">
        <f>E53*5</f>
        <v>229198.75</v>
      </c>
      <c r="D199" s="1043">
        <f>('[1]Part-time councillors 201819 FY'!K273+'[1]Part-time councillors 201819 FY'!K288+'[1]Part-time councillors 201819 FY'!K289)*5</f>
        <v>229198.75</v>
      </c>
      <c r="E199" s="1043">
        <f t="shared" ref="E199" si="26">C199-D199</f>
        <v>0</v>
      </c>
      <c r="F199" s="1038"/>
      <c r="G199" s="1096"/>
    </row>
    <row r="200" spans="2:7" ht="13.5" thickBot="1" x14ac:dyDescent="0.25">
      <c r="B200" s="1093" t="s">
        <v>1146</v>
      </c>
      <c r="C200" s="1053"/>
      <c r="D200" s="1053"/>
      <c r="E200" s="1097">
        <f>SUM(E197:E199)</f>
        <v>-1458.6800000000003</v>
      </c>
      <c r="F200" s="1075"/>
      <c r="G200" s="668"/>
    </row>
    <row r="201" spans="2:7" ht="13.5" thickTop="1" x14ac:dyDescent="0.2"/>
    <row r="203" spans="2:7" x14ac:dyDescent="0.2">
      <c r="B203" s="1084" t="s">
        <v>1182</v>
      </c>
      <c r="C203" s="668"/>
      <c r="D203" s="668"/>
      <c r="E203" s="668"/>
      <c r="F203" s="920"/>
      <c r="G203" s="668"/>
    </row>
    <row r="204" spans="2:7" x14ac:dyDescent="0.2">
      <c r="B204" s="1085" t="s">
        <v>1130</v>
      </c>
      <c r="C204" s="1086" t="s">
        <v>1131</v>
      </c>
      <c r="D204" s="1086" t="s">
        <v>1132</v>
      </c>
      <c r="E204" s="1086" t="s">
        <v>1133</v>
      </c>
      <c r="F204" s="1087" t="s">
        <v>1134</v>
      </c>
      <c r="G204" s="1088" t="s">
        <v>1135</v>
      </c>
    </row>
    <row r="205" spans="2:7" ht="15" x14ac:dyDescent="0.25">
      <c r="B205" s="956" t="s">
        <v>1183</v>
      </c>
      <c r="C205" s="355" t="s">
        <v>1184</v>
      </c>
      <c r="D205" s="1038">
        <f>E40</f>
        <v>550077</v>
      </c>
      <c r="E205" s="1089">
        <f>'[1]Part-time councillors 201819 FY'!P321+'[1]Part-time councillors 201819 FY'!P335</f>
        <v>551535.6100000001</v>
      </c>
      <c r="F205" s="1038">
        <f>D205-E205</f>
        <v>-1458.6100000001024</v>
      </c>
      <c r="G205" s="1090"/>
    </row>
    <row r="206" spans="2:7" ht="13.5" thickBot="1" x14ac:dyDescent="0.25">
      <c r="B206" s="668"/>
      <c r="C206" s="668"/>
      <c r="D206" s="1091">
        <f>SUM(D205:D205)</f>
        <v>550077</v>
      </c>
      <c r="E206" s="1091"/>
      <c r="F206" s="1092">
        <f>SUM(F205:F205)</f>
        <v>-1458.6100000001024</v>
      </c>
      <c r="G206" s="668"/>
    </row>
    <row r="207" spans="2:7" ht="13.5" thickTop="1" x14ac:dyDescent="0.2"/>
    <row r="208" spans="2:7" x14ac:dyDescent="0.2">
      <c r="B208" s="1093" t="s">
        <v>1138</v>
      </c>
      <c r="C208" s="1086" t="s">
        <v>1132</v>
      </c>
      <c r="D208" s="1086" t="s">
        <v>1133</v>
      </c>
      <c r="E208" s="1086" t="s">
        <v>1134</v>
      </c>
      <c r="F208" s="1094" t="s">
        <v>1139</v>
      </c>
      <c r="G208" s="1088" t="s">
        <v>1140</v>
      </c>
    </row>
    <row r="209" spans="2:11" x14ac:dyDescent="0.2">
      <c r="B209" s="668" t="s">
        <v>1141</v>
      </c>
      <c r="C209" s="1043">
        <f>E53*6</f>
        <v>275038.5</v>
      </c>
      <c r="D209" s="1043">
        <f>('[1]Part-time councillors 201819 FY'!D321+'[1]Part-time councillors 201819 FY'!D335)*6</f>
        <v>265313.94</v>
      </c>
      <c r="E209" s="1095">
        <f>C209-D209</f>
        <v>9724.5599999999977</v>
      </c>
      <c r="F209" s="1070">
        <v>9724.5</v>
      </c>
      <c r="G209" s="1041">
        <f>E209-F209</f>
        <v>5.9999999997671694E-2</v>
      </c>
    </row>
    <row r="210" spans="2:11" x14ac:dyDescent="0.2">
      <c r="B210" s="668" t="s">
        <v>1142</v>
      </c>
      <c r="C210" s="1043">
        <f>E53</f>
        <v>45839.75</v>
      </c>
      <c r="D210" s="1043">
        <f>'[1]Part-time councillors 201819 FY'!J321+'[1]Part-time councillors 201819 FY'!J335</f>
        <v>57022.92</v>
      </c>
      <c r="E210" s="1043">
        <f>C210-D210</f>
        <v>-11183.169999999998</v>
      </c>
      <c r="F210" s="1070"/>
      <c r="G210" s="1096"/>
    </row>
    <row r="211" spans="2:11" x14ac:dyDescent="0.2">
      <c r="B211" s="668" t="s">
        <v>1154</v>
      </c>
      <c r="C211" s="1043">
        <f>E53*5</f>
        <v>229198.75</v>
      </c>
      <c r="D211" s="1043">
        <f>('[1]Part-time councillors 201819 FY'!K321+'[1]Part-time councillors 201819 FY'!K335)*5</f>
        <v>229198.75</v>
      </c>
      <c r="E211" s="1043">
        <f t="shared" ref="E211" si="27">C211-D211</f>
        <v>0</v>
      </c>
      <c r="F211" s="1038"/>
      <c r="G211" s="1096"/>
    </row>
    <row r="212" spans="2:11" ht="13.5" thickBot="1" x14ac:dyDescent="0.25">
      <c r="B212" s="1093" t="s">
        <v>1146</v>
      </c>
      <c r="C212" s="1053"/>
      <c r="D212" s="1053"/>
      <c r="E212" s="1097">
        <f>SUM(E209:E211)</f>
        <v>-1458.6100000000006</v>
      </c>
      <c r="F212" s="1075"/>
      <c r="G212" s="668"/>
    </row>
    <row r="213" spans="2:11" ht="13.5" thickTop="1" x14ac:dyDescent="0.2"/>
    <row r="214" spans="2:11" x14ac:dyDescent="0.2">
      <c r="B214" s="1084" t="s">
        <v>1185</v>
      </c>
      <c r="C214" s="668"/>
      <c r="D214" s="668"/>
      <c r="E214" s="668"/>
      <c r="F214" s="920"/>
      <c r="G214" s="668"/>
    </row>
    <row r="215" spans="2:11" x14ac:dyDescent="0.2">
      <c r="B215" s="1085" t="s">
        <v>1130</v>
      </c>
      <c r="C215" s="1086" t="s">
        <v>1131</v>
      </c>
      <c r="D215" s="1086" t="s">
        <v>1132</v>
      </c>
      <c r="E215" s="1086" t="s">
        <v>1133</v>
      </c>
      <c r="F215" s="1087" t="s">
        <v>1134</v>
      </c>
      <c r="G215" s="1088" t="s">
        <v>1135</v>
      </c>
    </row>
    <row r="216" spans="2:11" ht="15" x14ac:dyDescent="0.25">
      <c r="B216" s="956" t="s">
        <v>1186</v>
      </c>
      <c r="C216" s="355" t="s">
        <v>1187</v>
      </c>
      <c r="D216" s="1038">
        <f>E40</f>
        <v>550077</v>
      </c>
      <c r="E216" s="1089">
        <f>'[1]Part-time councillors 201819 FY'!P365+'[1]Part-time councillors 201819 FY'!P377</f>
        <v>551175.61999999988</v>
      </c>
      <c r="F216" s="1038">
        <f>D216-E216</f>
        <v>-1098.6199999998789</v>
      </c>
      <c r="G216" s="1090"/>
    </row>
    <row r="217" spans="2:11" ht="13.5" thickBot="1" x14ac:dyDescent="0.25">
      <c r="B217" s="668"/>
      <c r="C217" s="668"/>
      <c r="D217" s="1091">
        <f>SUM(D216:D216)</f>
        <v>550077</v>
      </c>
      <c r="E217" s="1091">
        <f>SUM(E216:E216)</f>
        <v>551175.61999999988</v>
      </c>
      <c r="F217" s="1092">
        <f>SUM(F216:F216)</f>
        <v>-1098.6199999998789</v>
      </c>
      <c r="G217" s="668"/>
    </row>
    <row r="218" spans="2:11" ht="13.5" thickTop="1" x14ac:dyDescent="0.2"/>
    <row r="219" spans="2:11" x14ac:dyDescent="0.2">
      <c r="B219" s="1093" t="s">
        <v>1138</v>
      </c>
      <c r="C219" s="1086" t="s">
        <v>1132</v>
      </c>
      <c r="D219" s="1086" t="s">
        <v>1133</v>
      </c>
      <c r="E219" s="1086" t="s">
        <v>1134</v>
      </c>
      <c r="F219" s="1094" t="s">
        <v>1139</v>
      </c>
      <c r="G219" s="1088" t="s">
        <v>1140</v>
      </c>
    </row>
    <row r="220" spans="2:11" x14ac:dyDescent="0.2">
      <c r="B220" s="668" t="s">
        <v>1141</v>
      </c>
      <c r="C220" s="1043">
        <f>E53*6</f>
        <v>275038.5</v>
      </c>
      <c r="D220" s="1043">
        <f>('[1]Part-time councillors 201819 FY'!D365+'[1]Part-time councillors 201819 FY'!D377)*6</f>
        <v>265313.94</v>
      </c>
      <c r="E220" s="1095">
        <f>C220-D220</f>
        <v>9724.5599999999977</v>
      </c>
      <c r="F220" s="1070">
        <v>9724.5</v>
      </c>
      <c r="G220" s="1041">
        <f>E220-F220</f>
        <v>5.9999999997671694E-2</v>
      </c>
      <c r="I220" s="651"/>
      <c r="J220" s="651"/>
    </row>
    <row r="221" spans="2:11" x14ac:dyDescent="0.2">
      <c r="B221" s="668" t="s">
        <v>1142</v>
      </c>
      <c r="C221" s="1043">
        <f>E53</f>
        <v>45839.75</v>
      </c>
      <c r="D221" s="1043">
        <f>'[1]Part-time councillors 201819 FY'!J365+'[1]Part-time councillors 201819 FY'!J377</f>
        <v>55582.93</v>
      </c>
      <c r="E221" s="1043">
        <f>C221-D221</f>
        <v>-9743.18</v>
      </c>
      <c r="F221" s="1070"/>
      <c r="G221" s="1096"/>
      <c r="I221" s="651"/>
      <c r="J221" s="651"/>
    </row>
    <row r="222" spans="2:11" x14ac:dyDescent="0.2">
      <c r="B222" s="668" t="s">
        <v>1143</v>
      </c>
      <c r="C222" s="1043">
        <f>E53</f>
        <v>45839.75</v>
      </c>
      <c r="D222" s="1043">
        <f>'[1]Part-time councillors 201819 FY'!K365+'[1]Part-time councillors 201819 FY'!K377</f>
        <v>44399.75</v>
      </c>
      <c r="E222" s="1043">
        <f t="shared" ref="E222:E224" si="28">C222-D222</f>
        <v>1440</v>
      </c>
      <c r="F222" s="1038"/>
      <c r="G222" s="1096"/>
      <c r="I222" s="651"/>
      <c r="J222" s="651"/>
      <c r="K222" s="651"/>
    </row>
    <row r="223" spans="2:11" x14ac:dyDescent="0.2">
      <c r="B223" s="668" t="s">
        <v>1144</v>
      </c>
      <c r="C223" s="1043">
        <f>E53</f>
        <v>45839.75</v>
      </c>
      <c r="D223" s="1043">
        <f>'[1]Part-time councillors 201819 FY'!L365+'[1]Part-time councillors 201819 FY'!L377</f>
        <v>47711.75</v>
      </c>
      <c r="E223" s="1043">
        <f t="shared" si="28"/>
        <v>-1872</v>
      </c>
      <c r="F223" s="1038"/>
      <c r="G223" s="1096"/>
    </row>
    <row r="224" spans="2:11" x14ac:dyDescent="0.2">
      <c r="B224" s="668" t="s">
        <v>1158</v>
      </c>
      <c r="C224" s="1043">
        <f>E53*3</f>
        <v>137519.25</v>
      </c>
      <c r="D224" s="1043">
        <f>('[1]Part-time councillors 201819 FY'!M365+'[1]Part-time councillors 201819 FY'!M377)*3</f>
        <v>138167.25</v>
      </c>
      <c r="E224" s="1043">
        <f t="shared" si="28"/>
        <v>-648</v>
      </c>
      <c r="F224" s="1038"/>
      <c r="G224" s="1096"/>
    </row>
    <row r="225" spans="2:7" ht="13.5" thickBot="1" x14ac:dyDescent="0.25">
      <c r="B225" s="1093" t="s">
        <v>1146</v>
      </c>
      <c r="C225" s="1053"/>
      <c r="D225" s="1053"/>
      <c r="E225" s="1097">
        <f>SUM(E220:E224)</f>
        <v>-1098.6200000000026</v>
      </c>
      <c r="F225" s="1075"/>
      <c r="G225" s="668"/>
    </row>
    <row r="226" spans="2:7" ht="13.5" thickTop="1" x14ac:dyDescent="0.2"/>
    <row r="227" spans="2:7" x14ac:dyDescent="0.2">
      <c r="B227" s="1084" t="s">
        <v>1188</v>
      </c>
      <c r="C227" s="668"/>
      <c r="D227" s="668"/>
      <c r="E227" s="668"/>
      <c r="F227" s="920"/>
      <c r="G227" s="668"/>
    </row>
    <row r="228" spans="2:7" x14ac:dyDescent="0.2">
      <c r="B228" s="1085" t="s">
        <v>1130</v>
      </c>
      <c r="C228" s="1086" t="s">
        <v>1131</v>
      </c>
      <c r="D228" s="1086" t="s">
        <v>1132</v>
      </c>
      <c r="E228" s="1086" t="s">
        <v>1133</v>
      </c>
      <c r="F228" s="1087" t="s">
        <v>1134</v>
      </c>
      <c r="G228" s="1088" t="s">
        <v>1135</v>
      </c>
    </row>
    <row r="229" spans="2:7" ht="15" x14ac:dyDescent="0.25">
      <c r="B229" s="956" t="s">
        <v>1189</v>
      </c>
      <c r="C229" s="355" t="s">
        <v>1190</v>
      </c>
      <c r="D229" s="1038">
        <f>E40</f>
        <v>550077</v>
      </c>
      <c r="E229" s="1089">
        <f>'[1]Part-time councillors 201819 FY'!P447+'[1]Part-time councillors 201819 FY'!P459</f>
        <v>551535.45000000007</v>
      </c>
      <c r="F229" s="1038">
        <f>D229-E229</f>
        <v>-1458.4500000000698</v>
      </c>
      <c r="G229" s="1090"/>
    </row>
    <row r="230" spans="2:7" ht="13.5" thickBot="1" x14ac:dyDescent="0.25">
      <c r="B230" s="668"/>
      <c r="C230" s="668"/>
      <c r="D230" s="1091">
        <f>SUM(D229:D229)</f>
        <v>550077</v>
      </c>
      <c r="E230" s="1091">
        <f>SUM(E229:E229)</f>
        <v>551535.45000000007</v>
      </c>
      <c r="F230" s="1092">
        <f>SUM(F229:F229)</f>
        <v>-1458.4500000000698</v>
      </c>
      <c r="G230" s="668"/>
    </row>
    <row r="231" spans="2:7" ht="13.5" thickTop="1" x14ac:dyDescent="0.2"/>
    <row r="232" spans="2:7" x14ac:dyDescent="0.2">
      <c r="B232" s="1093" t="s">
        <v>1138</v>
      </c>
      <c r="C232" s="1086" t="s">
        <v>1132</v>
      </c>
      <c r="D232" s="1086" t="s">
        <v>1133</v>
      </c>
      <c r="E232" s="1086" t="s">
        <v>1134</v>
      </c>
      <c r="F232" s="1094" t="s">
        <v>1139</v>
      </c>
      <c r="G232" s="1088" t="s">
        <v>1140</v>
      </c>
    </row>
    <row r="233" spans="2:7" x14ac:dyDescent="0.2">
      <c r="B233" s="668" t="s">
        <v>1141</v>
      </c>
      <c r="C233" s="1043">
        <f>E53*6</f>
        <v>275038.5</v>
      </c>
      <c r="D233" s="1043">
        <f>('[1]Part-time councillors 201819 FY'!D447+'[1]Part-time councillors 201819 FY'!D459)*6</f>
        <v>265314</v>
      </c>
      <c r="E233" s="1095">
        <f>C233-D233</f>
        <v>9724.5</v>
      </c>
      <c r="F233" s="1070">
        <v>9724.5</v>
      </c>
      <c r="G233" s="1041">
        <f>E233-F233</f>
        <v>0</v>
      </c>
    </row>
    <row r="234" spans="2:7" x14ac:dyDescent="0.2">
      <c r="B234" s="668" t="s">
        <v>1142</v>
      </c>
      <c r="C234" s="1043">
        <f>E53</f>
        <v>45839.75</v>
      </c>
      <c r="D234" s="1043">
        <f>'[1]Part-time councillors 201819 FY'!J447+'[1]Part-time councillors 201819 FY'!J459</f>
        <v>57022.090000000004</v>
      </c>
      <c r="E234" s="1043">
        <f>C234-D234</f>
        <v>-11182.340000000004</v>
      </c>
      <c r="F234" s="1070"/>
      <c r="G234" s="1096"/>
    </row>
    <row r="235" spans="2:7" x14ac:dyDescent="0.2">
      <c r="B235" s="668" t="s">
        <v>1143</v>
      </c>
      <c r="C235" s="1043">
        <f>E53</f>
        <v>45839.75</v>
      </c>
      <c r="D235" s="1043">
        <f>'[1]Part-time councillors 201819 FY'!K447+'[1]Part-time councillors 201819 FY'!K459</f>
        <v>45838.920000000006</v>
      </c>
      <c r="E235" s="1043">
        <f t="shared" ref="E235:E237" si="29">C235-D235</f>
        <v>0.82999999999447027</v>
      </c>
      <c r="F235" s="1038"/>
      <c r="G235" s="1096"/>
    </row>
    <row r="236" spans="2:7" x14ac:dyDescent="0.2">
      <c r="B236" s="668" t="s">
        <v>1144</v>
      </c>
      <c r="C236" s="1043">
        <f>E53</f>
        <v>45839.75</v>
      </c>
      <c r="D236" s="1043">
        <f>'[1]Part-time councillors 201819 FY'!L447+'[1]Part-time councillors 201819 FY'!L459</f>
        <v>45840.83</v>
      </c>
      <c r="E236" s="1043">
        <f t="shared" si="29"/>
        <v>-1.0800000000017462</v>
      </c>
      <c r="F236" s="1038"/>
      <c r="G236" s="1096"/>
    </row>
    <row r="237" spans="2:7" x14ac:dyDescent="0.2">
      <c r="B237" s="668" t="s">
        <v>1158</v>
      </c>
      <c r="C237" s="1043">
        <f>E53*3</f>
        <v>137519.25</v>
      </c>
      <c r="D237" s="1043">
        <f>('[1]Part-time councillors 201819 FY'!M447+'[1]Part-time councillors 201819 FY'!M459)*3</f>
        <v>137519.60999999999</v>
      </c>
      <c r="E237" s="1043">
        <f t="shared" si="29"/>
        <v>-0.35999999998603016</v>
      </c>
      <c r="F237" s="1038"/>
      <c r="G237" s="1096"/>
    </row>
    <row r="238" spans="2:7" ht="13.5" thickBot="1" x14ac:dyDescent="0.25">
      <c r="B238" s="1093" t="s">
        <v>1146</v>
      </c>
      <c r="C238" s="1053"/>
      <c r="D238" s="1053"/>
      <c r="E238" s="1097">
        <f>SUM(E233:E237)</f>
        <v>-1458.4499999999971</v>
      </c>
      <c r="F238" s="1075"/>
      <c r="G238" s="668"/>
    </row>
    <row r="239" spans="2:7" ht="13.5" thickTop="1" x14ac:dyDescent="0.2"/>
    <row r="240" spans="2:7" x14ac:dyDescent="0.2">
      <c r="B240" s="1084" t="s">
        <v>1191</v>
      </c>
      <c r="C240" s="668"/>
      <c r="D240" s="668"/>
      <c r="E240" s="668"/>
      <c r="F240" s="920"/>
      <c r="G240" s="668"/>
    </row>
    <row r="241" spans="2:7" x14ac:dyDescent="0.2">
      <c r="B241" s="1085" t="s">
        <v>1130</v>
      </c>
      <c r="C241" s="1086" t="s">
        <v>1131</v>
      </c>
      <c r="D241" s="1086" t="s">
        <v>1132</v>
      </c>
      <c r="E241" s="1086" t="s">
        <v>1133</v>
      </c>
      <c r="F241" s="1087" t="s">
        <v>1134</v>
      </c>
      <c r="G241" s="1088" t="s">
        <v>1135</v>
      </c>
    </row>
    <row r="242" spans="2:7" ht="15" x14ac:dyDescent="0.25">
      <c r="B242" s="956" t="s">
        <v>1192</v>
      </c>
      <c r="C242" s="355" t="s">
        <v>1193</v>
      </c>
      <c r="D242" s="1038">
        <f>E40</f>
        <v>550077</v>
      </c>
      <c r="E242" s="1089">
        <f>'[1]Part-time councillors 201819 FY'!P531+'[1]Part-time councillors 201819 FY'!P549</f>
        <v>550806.32999999996</v>
      </c>
      <c r="F242" s="1038">
        <f>D242-E242</f>
        <v>-729.32999999995809</v>
      </c>
      <c r="G242" s="1090"/>
    </row>
    <row r="243" spans="2:7" ht="13.5" thickBot="1" x14ac:dyDescent="0.25">
      <c r="B243" s="668"/>
      <c r="C243" s="668"/>
      <c r="D243" s="1091">
        <f>SUM(D242:D242)</f>
        <v>550077</v>
      </c>
      <c r="E243" s="1091">
        <f>SUM(E242:E242)</f>
        <v>550806.32999999996</v>
      </c>
      <c r="F243" s="1092">
        <f>SUM(F242:F242)</f>
        <v>-729.32999999995809</v>
      </c>
      <c r="G243" s="668"/>
    </row>
    <row r="244" spans="2:7" ht="13.5" thickTop="1" x14ac:dyDescent="0.2"/>
    <row r="245" spans="2:7" x14ac:dyDescent="0.2">
      <c r="B245" s="1093" t="s">
        <v>1138</v>
      </c>
      <c r="C245" s="1086" t="s">
        <v>1132</v>
      </c>
      <c r="D245" s="1086" t="s">
        <v>1133</v>
      </c>
      <c r="E245" s="1086" t="s">
        <v>1134</v>
      </c>
      <c r="F245" s="1094" t="s">
        <v>1139</v>
      </c>
      <c r="G245" s="1088" t="s">
        <v>1140</v>
      </c>
    </row>
    <row r="246" spans="2:7" x14ac:dyDescent="0.2">
      <c r="B246" s="668" t="s">
        <v>1141</v>
      </c>
      <c r="C246" s="1043">
        <f>E53*6</f>
        <v>275038.5</v>
      </c>
      <c r="D246" s="1043">
        <f>('[1]Part-time councillors 201819 FY'!D531+'[1]Part-time councillors 201819 FY'!D549)*6</f>
        <v>265314</v>
      </c>
      <c r="E246" s="1095">
        <f>C246-D246</f>
        <v>9724.5</v>
      </c>
      <c r="F246" s="1070">
        <v>9724.5</v>
      </c>
      <c r="G246" s="1041">
        <f>E246-F246</f>
        <v>0</v>
      </c>
    </row>
    <row r="247" spans="2:7" x14ac:dyDescent="0.2">
      <c r="B247" s="668" t="s">
        <v>1142</v>
      </c>
      <c r="C247" s="1043">
        <f>E53</f>
        <v>45839.75</v>
      </c>
      <c r="D247" s="1043">
        <f>'[1]Part-time councillors 201819 FY'!J531+'[1]Part-time councillors 201819 FY'!J549</f>
        <v>56293.58</v>
      </c>
      <c r="E247" s="1043">
        <f>C247-D247</f>
        <v>-10453.830000000002</v>
      </c>
      <c r="F247" s="1070"/>
      <c r="G247" s="1096"/>
    </row>
    <row r="248" spans="2:7" x14ac:dyDescent="0.2">
      <c r="B248" s="668" t="s">
        <v>1154</v>
      </c>
      <c r="C248" s="1043">
        <f>E53*5</f>
        <v>229198.75</v>
      </c>
      <c r="D248" s="1043">
        <f>('[1]Part-time councillors 201819 FY'!K531+'[1]Part-time councillors 201819 FY'!K549)*5</f>
        <v>229198.75</v>
      </c>
      <c r="E248" s="1043">
        <f t="shared" ref="E248" si="30">C248-D248</f>
        <v>0</v>
      </c>
      <c r="F248" s="1038"/>
      <c r="G248" s="1096"/>
    </row>
    <row r="249" spans="2:7" ht="13.5" thickBot="1" x14ac:dyDescent="0.25">
      <c r="B249" s="1093" t="s">
        <v>1146</v>
      </c>
      <c r="C249" s="1053"/>
      <c r="D249" s="1053"/>
      <c r="E249" s="1097">
        <f>SUM(E246:E248)</f>
        <v>-729.33000000000175</v>
      </c>
      <c r="F249" s="1075"/>
      <c r="G249" s="668"/>
    </row>
    <row r="250" spans="2:7" ht="13.5" thickTop="1" x14ac:dyDescent="0.2"/>
    <row r="251" spans="2:7" x14ac:dyDescent="0.2">
      <c r="B251" s="1084" t="s">
        <v>1194</v>
      </c>
      <c r="C251" s="668"/>
      <c r="D251" s="668"/>
      <c r="E251" s="668"/>
      <c r="F251" s="920"/>
      <c r="G251" s="668"/>
    </row>
    <row r="252" spans="2:7" x14ac:dyDescent="0.2">
      <c r="B252" s="1085" t="s">
        <v>1130</v>
      </c>
      <c r="C252" s="1086" t="s">
        <v>1131</v>
      </c>
      <c r="D252" s="1086" t="s">
        <v>1132</v>
      </c>
      <c r="E252" s="1086" t="s">
        <v>1133</v>
      </c>
      <c r="F252" s="1087" t="s">
        <v>1134</v>
      </c>
      <c r="G252" s="1088" t="s">
        <v>1135</v>
      </c>
    </row>
    <row r="253" spans="2:7" ht="15" x14ac:dyDescent="0.25">
      <c r="B253" s="956" t="s">
        <v>1195</v>
      </c>
      <c r="C253" s="355" t="s">
        <v>1196</v>
      </c>
      <c r="D253" s="1038">
        <f>E40</f>
        <v>550077</v>
      </c>
      <c r="E253" s="1089">
        <f>'[1]Part-time councillors 201819 FY'!P579+'[1]Part-time councillors 201819 FY'!P595</f>
        <v>551535.6100000001</v>
      </c>
      <c r="F253" s="1038">
        <f>D253-E253</f>
        <v>-1458.6100000001024</v>
      </c>
      <c r="G253" s="1090"/>
    </row>
    <row r="254" spans="2:7" ht="13.5" thickBot="1" x14ac:dyDescent="0.25">
      <c r="B254" s="668"/>
      <c r="C254" s="668"/>
      <c r="D254" s="1091">
        <f>SUM(D253:D253)</f>
        <v>550077</v>
      </c>
      <c r="E254" s="1091">
        <f>SUM(E253:E253)</f>
        <v>551535.6100000001</v>
      </c>
      <c r="F254" s="1092">
        <f>SUM(F253:F253)</f>
        <v>-1458.6100000001024</v>
      </c>
      <c r="G254" s="668"/>
    </row>
    <row r="255" spans="2:7" ht="13.5" thickTop="1" x14ac:dyDescent="0.2"/>
    <row r="256" spans="2:7" x14ac:dyDescent="0.2">
      <c r="B256" s="1093" t="s">
        <v>1138</v>
      </c>
      <c r="C256" s="1086" t="s">
        <v>1132</v>
      </c>
      <c r="D256" s="1086" t="s">
        <v>1133</v>
      </c>
      <c r="E256" s="1086" t="s">
        <v>1134</v>
      </c>
      <c r="F256" s="1094" t="s">
        <v>1139</v>
      </c>
      <c r="G256" s="1088" t="s">
        <v>1140</v>
      </c>
    </row>
    <row r="257" spans="2:7" x14ac:dyDescent="0.2">
      <c r="B257" s="668" t="s">
        <v>1141</v>
      </c>
      <c r="C257" s="1043">
        <f>E53*6</f>
        <v>275038.5</v>
      </c>
      <c r="D257" s="1043">
        <f>('[1]Part-time councillors 201819 FY'!D579+'[1]Part-time councillors 201819 FY'!D595)*6</f>
        <v>265313.94</v>
      </c>
      <c r="E257" s="1095">
        <f>C257-D257</f>
        <v>9724.5599999999977</v>
      </c>
      <c r="F257" s="1070">
        <v>9724.5</v>
      </c>
      <c r="G257" s="1041">
        <f>E257-F257</f>
        <v>5.9999999997671694E-2</v>
      </c>
    </row>
    <row r="258" spans="2:7" x14ac:dyDescent="0.2">
      <c r="B258" s="668" t="s">
        <v>1142</v>
      </c>
      <c r="C258" s="1043">
        <f>E53</f>
        <v>45839.75</v>
      </c>
      <c r="D258" s="1043">
        <f>'[1]Part-time councillors 201819 FY'!J579+'[1]Part-time councillors 201819 FY'!J595</f>
        <v>57022.92</v>
      </c>
      <c r="E258" s="1043">
        <f>C258-D258</f>
        <v>-11183.169999999998</v>
      </c>
      <c r="F258" s="1070"/>
      <c r="G258" s="1096"/>
    </row>
    <row r="259" spans="2:7" x14ac:dyDescent="0.2">
      <c r="B259" s="668" t="s">
        <v>1154</v>
      </c>
      <c r="C259" s="1043">
        <f>E53*5</f>
        <v>229198.75</v>
      </c>
      <c r="D259" s="1043">
        <f>('[1]Part-time councillors 201819 FY'!K579+'[1]Part-time councillors 201819 FY'!K595)*5</f>
        <v>229198.75</v>
      </c>
      <c r="E259" s="1043">
        <f t="shared" ref="E259" si="31">C259-D259</f>
        <v>0</v>
      </c>
      <c r="F259" s="1038"/>
      <c r="G259" s="1096"/>
    </row>
    <row r="260" spans="2:7" ht="13.5" thickBot="1" x14ac:dyDescent="0.25">
      <c r="B260" s="1093" t="s">
        <v>1146</v>
      </c>
      <c r="C260" s="1053"/>
      <c r="D260" s="1053"/>
      <c r="E260" s="1097">
        <f>SUM(E257:E259)</f>
        <v>-1458.6100000000006</v>
      </c>
      <c r="F260" s="1075"/>
      <c r="G260" s="668"/>
    </row>
    <row r="261" spans="2:7" ht="13.5" thickTop="1" x14ac:dyDescent="0.2"/>
    <row r="263" spans="2:7" x14ac:dyDescent="0.2">
      <c r="B263" s="1084" t="s">
        <v>1197</v>
      </c>
      <c r="C263" s="668"/>
      <c r="D263" s="668"/>
      <c r="E263" s="668"/>
      <c r="F263" s="920"/>
      <c r="G263" s="668"/>
    </row>
    <row r="264" spans="2:7" x14ac:dyDescent="0.2">
      <c r="B264" s="1085" t="s">
        <v>1130</v>
      </c>
      <c r="C264" s="1086" t="s">
        <v>1131</v>
      </c>
      <c r="D264" s="1086" t="s">
        <v>1132</v>
      </c>
      <c r="E264" s="1086" t="s">
        <v>1133</v>
      </c>
      <c r="F264" s="1087" t="s">
        <v>1134</v>
      </c>
      <c r="G264" s="1088" t="s">
        <v>1135</v>
      </c>
    </row>
    <row r="265" spans="2:7" ht="15" x14ac:dyDescent="0.25">
      <c r="B265" s="956" t="s">
        <v>1198</v>
      </c>
      <c r="C265" s="355" t="s">
        <v>1199</v>
      </c>
      <c r="D265" s="1038">
        <f>E40</f>
        <v>550077</v>
      </c>
      <c r="E265" s="1089">
        <f>'[1]Part-time councillors 201819 FY'!P632+'[1]Part-time councillors 201819 FY'!P645</f>
        <v>551535.6100000001</v>
      </c>
      <c r="F265" s="1038">
        <f>D265-E265</f>
        <v>-1458.6100000001024</v>
      </c>
      <c r="G265" s="1090"/>
    </row>
    <row r="266" spans="2:7" ht="13.5" thickBot="1" x14ac:dyDescent="0.25">
      <c r="B266" s="668"/>
      <c r="C266" s="668"/>
      <c r="D266" s="1091">
        <f>SUM(D265:D265)</f>
        <v>550077</v>
      </c>
      <c r="E266" s="1091">
        <f>SUM(E265:E265)</f>
        <v>551535.6100000001</v>
      </c>
      <c r="F266" s="1092">
        <f>SUM(F265:F265)</f>
        <v>-1458.6100000001024</v>
      </c>
      <c r="G266" s="668"/>
    </row>
    <row r="267" spans="2:7" ht="13.5" thickTop="1" x14ac:dyDescent="0.2"/>
    <row r="268" spans="2:7" x14ac:dyDescent="0.2">
      <c r="B268" s="1093" t="s">
        <v>1138</v>
      </c>
      <c r="C268" s="1086" t="s">
        <v>1132</v>
      </c>
      <c r="D268" s="1086" t="s">
        <v>1133</v>
      </c>
      <c r="E268" s="1086" t="s">
        <v>1134</v>
      </c>
      <c r="F268" s="1094" t="s">
        <v>1139</v>
      </c>
      <c r="G268" s="1088" t="s">
        <v>1140</v>
      </c>
    </row>
    <row r="269" spans="2:7" x14ac:dyDescent="0.2">
      <c r="B269" s="668" t="s">
        <v>1141</v>
      </c>
      <c r="C269" s="1043">
        <f>E53*6</f>
        <v>275038.5</v>
      </c>
      <c r="D269" s="1043">
        <f>('[1]Part-time councillors 201819 FY'!D632+'[1]Part-time councillors 201819 FY'!D645)*6</f>
        <v>265313.94</v>
      </c>
      <c r="E269" s="1095">
        <f>C269-D269</f>
        <v>9724.5599999999977</v>
      </c>
      <c r="F269" s="1070">
        <v>9724.5</v>
      </c>
      <c r="G269" s="1041">
        <f>E269-F269</f>
        <v>5.9999999997671694E-2</v>
      </c>
    </row>
    <row r="270" spans="2:7" x14ac:dyDescent="0.2">
      <c r="B270" s="668" t="s">
        <v>1142</v>
      </c>
      <c r="C270" s="1043">
        <f>E53</f>
        <v>45839.75</v>
      </c>
      <c r="D270" s="1043">
        <f>'[1]Part-time councillors 201819 FY'!J632+'[1]Part-time councillors 201819 FY'!J645</f>
        <v>57022.92</v>
      </c>
      <c r="E270" s="1043">
        <f>C270-D270</f>
        <v>-11183.169999999998</v>
      </c>
      <c r="F270" s="1070"/>
      <c r="G270" s="1096"/>
    </row>
    <row r="271" spans="2:7" x14ac:dyDescent="0.2">
      <c r="B271" s="668" t="s">
        <v>1154</v>
      </c>
      <c r="C271" s="1043">
        <f>E53*5</f>
        <v>229198.75</v>
      </c>
      <c r="D271" s="1043">
        <f>('[1]Part-time councillors 201819 FY'!K632+'[1]Part-time councillors 201819 FY'!K645)*5</f>
        <v>229198.75</v>
      </c>
      <c r="E271" s="1043">
        <f t="shared" ref="E271" si="32">C271-D271</f>
        <v>0</v>
      </c>
      <c r="F271" s="1038"/>
      <c r="G271" s="1096"/>
    </row>
    <row r="272" spans="2:7" ht="13.5" thickBot="1" x14ac:dyDescent="0.25">
      <c r="B272" s="1093" t="s">
        <v>1146</v>
      </c>
      <c r="C272" s="1053"/>
      <c r="D272" s="1053"/>
      <c r="E272" s="1097">
        <f>SUM(E269:E271)</f>
        <v>-1458.6100000000006</v>
      </c>
      <c r="F272" s="1075"/>
      <c r="G272" s="668"/>
    </row>
    <row r="273" spans="2:7" ht="13.5" thickTop="1" x14ac:dyDescent="0.2"/>
    <row r="274" spans="2:7" x14ac:dyDescent="0.2">
      <c r="B274" s="1084" t="s">
        <v>1200</v>
      </c>
      <c r="C274" s="668"/>
      <c r="D274" s="668"/>
      <c r="E274" s="668"/>
      <c r="F274" s="920"/>
      <c r="G274" s="668"/>
    </row>
    <row r="275" spans="2:7" x14ac:dyDescent="0.2">
      <c r="B275" s="1085" t="s">
        <v>1130</v>
      </c>
      <c r="C275" s="1086" t="s">
        <v>1131</v>
      </c>
      <c r="D275" s="1086" t="s">
        <v>1132</v>
      </c>
      <c r="E275" s="1086" t="s">
        <v>1133</v>
      </c>
      <c r="F275" s="1087" t="s">
        <v>1134</v>
      </c>
      <c r="G275" s="1088" t="s">
        <v>1135</v>
      </c>
    </row>
    <row r="276" spans="2:7" ht="15" x14ac:dyDescent="0.25">
      <c r="B276" s="956" t="s">
        <v>1201</v>
      </c>
      <c r="C276" s="355" t="s">
        <v>1202</v>
      </c>
      <c r="D276" s="1038">
        <f>E40</f>
        <v>550077</v>
      </c>
      <c r="E276" s="1089">
        <f>'[1]Part-time councillors 201819 FY'!P678+'[1]Part-time councillors 201819 FY'!P689</f>
        <v>551535.6100000001</v>
      </c>
      <c r="F276" s="1038">
        <f>D276-E276</f>
        <v>-1458.6100000001024</v>
      </c>
      <c r="G276" s="1090"/>
    </row>
    <row r="277" spans="2:7" ht="13.5" thickBot="1" x14ac:dyDescent="0.25">
      <c r="B277" s="668"/>
      <c r="C277" s="668"/>
      <c r="D277" s="1091">
        <f>SUM(D276:D276)</f>
        <v>550077</v>
      </c>
      <c r="E277" s="1091">
        <f>SUM(E276:E276)</f>
        <v>551535.6100000001</v>
      </c>
      <c r="F277" s="1092">
        <f>SUM(F276:F276)</f>
        <v>-1458.6100000001024</v>
      </c>
      <c r="G277" s="668"/>
    </row>
    <row r="278" spans="2:7" ht="13.5" thickTop="1" x14ac:dyDescent="0.2"/>
    <row r="279" spans="2:7" x14ac:dyDescent="0.2">
      <c r="B279" s="1093" t="s">
        <v>1138</v>
      </c>
      <c r="C279" s="1086" t="s">
        <v>1132</v>
      </c>
      <c r="D279" s="1086" t="s">
        <v>1133</v>
      </c>
      <c r="E279" s="1086" t="s">
        <v>1134</v>
      </c>
      <c r="F279" s="1094" t="s">
        <v>1139</v>
      </c>
      <c r="G279" s="1088" t="s">
        <v>1140</v>
      </c>
    </row>
    <row r="280" spans="2:7" x14ac:dyDescent="0.2">
      <c r="B280" s="668" t="s">
        <v>1141</v>
      </c>
      <c r="C280" s="1043">
        <f>E53*6</f>
        <v>275038.5</v>
      </c>
      <c r="D280" s="1043">
        <f>('[1]Part-time councillors 201819 FY'!D678+'[1]Part-time councillors 201819 FY'!D689)*6</f>
        <v>265313.94</v>
      </c>
      <c r="E280" s="1095">
        <f>C280-D280</f>
        <v>9724.5599999999977</v>
      </c>
      <c r="F280" s="1070">
        <v>9724.5</v>
      </c>
      <c r="G280" s="1041">
        <f>E280-F280</f>
        <v>5.9999999997671694E-2</v>
      </c>
    </row>
    <row r="281" spans="2:7" x14ac:dyDescent="0.2">
      <c r="B281" s="668" t="s">
        <v>1142</v>
      </c>
      <c r="C281" s="1043">
        <f>E53</f>
        <v>45839.75</v>
      </c>
      <c r="D281" s="1043">
        <f>'[1]Part-time councillors 201819 FY'!J678+'[1]Part-time councillors 201819 FY'!J689</f>
        <v>57022.92</v>
      </c>
      <c r="E281" s="1043">
        <f>C281-D281</f>
        <v>-11183.169999999998</v>
      </c>
      <c r="F281" s="1070"/>
      <c r="G281" s="1096"/>
    </row>
    <row r="282" spans="2:7" x14ac:dyDescent="0.2">
      <c r="B282" s="668" t="s">
        <v>1154</v>
      </c>
      <c r="C282" s="1043">
        <f>E53*5</f>
        <v>229198.75</v>
      </c>
      <c r="D282" s="1043">
        <f>('[1]Part-time councillors 201819 FY'!K678+'[1]Part-time councillors 201819 FY'!K689)*5</f>
        <v>229198.75</v>
      </c>
      <c r="E282" s="1043">
        <f t="shared" ref="E282" si="33">C282-D282</f>
        <v>0</v>
      </c>
      <c r="F282" s="1038"/>
      <c r="G282" s="1096"/>
    </row>
    <row r="283" spans="2:7" ht="13.5" thickBot="1" x14ac:dyDescent="0.25">
      <c r="B283" s="1093" t="s">
        <v>1146</v>
      </c>
      <c r="C283" s="1053"/>
      <c r="D283" s="1053"/>
      <c r="E283" s="1097">
        <f>SUM(E280:E282)</f>
        <v>-1458.6100000000006</v>
      </c>
      <c r="F283" s="1075"/>
      <c r="G283" s="668"/>
    </row>
    <row r="284" spans="2:7" ht="13.5" thickTop="1" x14ac:dyDescent="0.2"/>
    <row r="285" spans="2:7" x14ac:dyDescent="0.2">
      <c r="B285" s="1084" t="s">
        <v>1203</v>
      </c>
      <c r="C285" s="668"/>
      <c r="D285" s="668"/>
      <c r="E285" s="668"/>
      <c r="F285" s="920"/>
      <c r="G285" s="668"/>
    </row>
    <row r="286" spans="2:7" x14ac:dyDescent="0.2">
      <c r="B286" s="1085" t="s">
        <v>1130</v>
      </c>
      <c r="C286" s="1086" t="s">
        <v>1131</v>
      </c>
      <c r="D286" s="1086" t="s">
        <v>1132</v>
      </c>
      <c r="E286" s="1086" t="s">
        <v>1133</v>
      </c>
      <c r="F286" s="1087" t="s">
        <v>1134</v>
      </c>
      <c r="G286" s="1088" t="s">
        <v>1135</v>
      </c>
    </row>
    <row r="287" spans="2:7" ht="15" x14ac:dyDescent="0.25">
      <c r="B287" s="956" t="s">
        <v>1204</v>
      </c>
      <c r="C287" s="355" t="s">
        <v>1205</v>
      </c>
      <c r="D287" s="1038">
        <f>E40</f>
        <v>550077</v>
      </c>
      <c r="E287" s="1089">
        <f>'[1]Part-time councillors 201819 FY'!P722+'[1]Part-time councillors 201819 FY'!P733</f>
        <v>551535.6100000001</v>
      </c>
      <c r="F287" s="1038">
        <f>D287-E287</f>
        <v>-1458.6100000001024</v>
      </c>
      <c r="G287" s="1090"/>
    </row>
    <row r="288" spans="2:7" ht="13.5" thickBot="1" x14ac:dyDescent="0.25">
      <c r="B288" s="668"/>
      <c r="C288" s="668"/>
      <c r="D288" s="1091">
        <f>SUM(D287:D287)</f>
        <v>550077</v>
      </c>
      <c r="E288" s="1091">
        <f>SUM(E287:E287)</f>
        <v>551535.6100000001</v>
      </c>
      <c r="F288" s="1092">
        <f>SUM(F287:F287)</f>
        <v>-1458.6100000001024</v>
      </c>
      <c r="G288" s="668"/>
    </row>
    <row r="289" spans="2:7" ht="13.5" thickTop="1" x14ac:dyDescent="0.2"/>
    <row r="290" spans="2:7" x14ac:dyDescent="0.2">
      <c r="B290" s="1093" t="s">
        <v>1138</v>
      </c>
      <c r="C290" s="1086" t="s">
        <v>1132</v>
      </c>
      <c r="D290" s="1086" t="s">
        <v>1133</v>
      </c>
      <c r="E290" s="1086" t="s">
        <v>1134</v>
      </c>
      <c r="F290" s="1094" t="s">
        <v>1139</v>
      </c>
      <c r="G290" s="1088" t="s">
        <v>1140</v>
      </c>
    </row>
    <row r="291" spans="2:7" x14ac:dyDescent="0.2">
      <c r="B291" s="668" t="s">
        <v>1141</v>
      </c>
      <c r="C291" s="1043">
        <f>E53*6</f>
        <v>275038.5</v>
      </c>
      <c r="D291" s="1043">
        <f>('[1]Part-time councillors 201819 FY'!D722+'[1]Part-time councillors 201819 FY'!D733)*6</f>
        <v>265313.94</v>
      </c>
      <c r="E291" s="1095">
        <f>C291-D291</f>
        <v>9724.5599999999977</v>
      </c>
      <c r="F291" s="1070">
        <v>9724.5</v>
      </c>
      <c r="G291" s="1041">
        <f>E291-F291</f>
        <v>5.9999999997671694E-2</v>
      </c>
    </row>
    <row r="292" spans="2:7" x14ac:dyDescent="0.2">
      <c r="B292" s="668" t="s">
        <v>1142</v>
      </c>
      <c r="C292" s="1043">
        <f>E53</f>
        <v>45839.75</v>
      </c>
      <c r="D292" s="1043">
        <f>'[1]Part-time councillors 201819 FY'!J722+'[1]Part-time councillors 201819 FY'!J733</f>
        <v>57022.92</v>
      </c>
      <c r="E292" s="1043">
        <f>C292-D292</f>
        <v>-11183.169999999998</v>
      </c>
      <c r="F292" s="1070"/>
      <c r="G292" s="1096"/>
    </row>
    <row r="293" spans="2:7" x14ac:dyDescent="0.2">
      <c r="B293" s="668" t="s">
        <v>1154</v>
      </c>
      <c r="C293" s="1043">
        <f>E53*5</f>
        <v>229198.75</v>
      </c>
      <c r="D293" s="1043">
        <f>('[1]Part-time councillors 201819 FY'!K722+'[1]Part-time councillors 201819 FY'!K733)*5</f>
        <v>229198.75</v>
      </c>
      <c r="E293" s="1043">
        <f t="shared" ref="E293" si="34">C293-D293</f>
        <v>0</v>
      </c>
      <c r="F293" s="1038"/>
      <c r="G293" s="1096"/>
    </row>
    <row r="294" spans="2:7" ht="13.5" thickBot="1" x14ac:dyDescent="0.25">
      <c r="B294" s="1093" t="s">
        <v>1146</v>
      </c>
      <c r="C294" s="1053"/>
      <c r="D294" s="1053"/>
      <c r="E294" s="1097">
        <f>SUM(E291:E293)</f>
        <v>-1458.6100000000006</v>
      </c>
      <c r="F294" s="1075"/>
      <c r="G294" s="668"/>
    </row>
    <row r="295" spans="2:7" ht="13.5" thickTop="1" x14ac:dyDescent="0.2"/>
    <row r="296" spans="2:7" x14ac:dyDescent="0.2">
      <c r="B296" s="1084" t="s">
        <v>1206</v>
      </c>
      <c r="C296" s="668"/>
      <c r="D296" s="668"/>
      <c r="E296" s="668"/>
      <c r="F296" s="920"/>
      <c r="G296" s="668"/>
    </row>
    <row r="297" spans="2:7" x14ac:dyDescent="0.2">
      <c r="B297" s="1085" t="s">
        <v>1130</v>
      </c>
      <c r="C297" s="1086" t="s">
        <v>1131</v>
      </c>
      <c r="D297" s="1086" t="s">
        <v>1132</v>
      </c>
      <c r="E297" s="1086" t="s">
        <v>1133</v>
      </c>
      <c r="F297" s="1087" t="s">
        <v>1134</v>
      </c>
      <c r="G297" s="1088" t="s">
        <v>1135</v>
      </c>
    </row>
    <row r="298" spans="2:7" ht="15" x14ac:dyDescent="0.25">
      <c r="B298" s="956" t="s">
        <v>1207</v>
      </c>
      <c r="C298" s="355" t="s">
        <v>1208</v>
      </c>
      <c r="D298" s="1038">
        <f>E40</f>
        <v>550077</v>
      </c>
      <c r="E298" s="1089">
        <f>'[1]Part-time councillors 201819 FY'!P824+'[1]Part-time councillors 201819 FY'!P840+'[1]Part-time councillors 201819 FY'!P841</f>
        <v>551827.41000000015</v>
      </c>
      <c r="F298" s="1038">
        <f>D298-E298</f>
        <v>-1750.410000000149</v>
      </c>
      <c r="G298" s="1090"/>
    </row>
    <row r="299" spans="2:7" ht="13.5" thickBot="1" x14ac:dyDescent="0.25">
      <c r="B299" s="668"/>
      <c r="C299" s="668"/>
      <c r="D299" s="1091">
        <f>SUM(D298:D298)</f>
        <v>550077</v>
      </c>
      <c r="E299" s="1091">
        <f>SUM(E298:E298)</f>
        <v>551827.41000000015</v>
      </c>
      <c r="F299" s="1092">
        <f>SUM(F298:F298)</f>
        <v>-1750.410000000149</v>
      </c>
      <c r="G299" s="668"/>
    </row>
    <row r="300" spans="2:7" ht="13.5" thickTop="1" x14ac:dyDescent="0.2"/>
    <row r="301" spans="2:7" x14ac:dyDescent="0.2">
      <c r="B301" s="1093" t="s">
        <v>1138</v>
      </c>
      <c r="C301" s="1086" t="s">
        <v>1132</v>
      </c>
      <c r="D301" s="1086" t="s">
        <v>1133</v>
      </c>
      <c r="E301" s="1086" t="s">
        <v>1134</v>
      </c>
      <c r="F301" s="1094" t="s">
        <v>1139</v>
      </c>
      <c r="G301" s="1088" t="s">
        <v>1140</v>
      </c>
    </row>
    <row r="302" spans="2:7" x14ac:dyDescent="0.2">
      <c r="B302" s="668" t="s">
        <v>1141</v>
      </c>
      <c r="C302" s="1043">
        <f>E53*6</f>
        <v>275038.5</v>
      </c>
      <c r="D302" s="1043">
        <f>('[1]Part-time councillors 201819 FY'!D824+'[1]Part-time councillors 201819 FY'!D840+'[1]Part-time councillors 201819 FY'!D841)*6</f>
        <v>265314</v>
      </c>
      <c r="E302" s="1095">
        <f>C302-D302</f>
        <v>9724.5</v>
      </c>
      <c r="F302" s="1070">
        <v>9724.5</v>
      </c>
      <c r="G302" s="1041">
        <f>E302-F302</f>
        <v>0</v>
      </c>
    </row>
    <row r="303" spans="2:7" x14ac:dyDescent="0.2">
      <c r="B303" s="668" t="s">
        <v>1142</v>
      </c>
      <c r="C303" s="1043">
        <f>E53</f>
        <v>45839.75</v>
      </c>
      <c r="D303" s="1043">
        <f>'[1]Part-time councillors 201819 FY'!J824+'[1]Part-time councillors 201819 FY'!J840+'[1]Part-time councillors 201819 FY'!J841</f>
        <v>57314.659999999996</v>
      </c>
      <c r="E303" s="1043">
        <f>C303-D303</f>
        <v>-11474.909999999996</v>
      </c>
      <c r="F303" s="1070"/>
      <c r="G303" s="1096"/>
    </row>
    <row r="304" spans="2:7" x14ac:dyDescent="0.2">
      <c r="B304" s="668" t="s">
        <v>1154</v>
      </c>
      <c r="C304" s="1043">
        <f>E53*5</f>
        <v>229198.75</v>
      </c>
      <c r="D304" s="1043">
        <f>('[1]Part-time councillors 201819 FY'!K824+'[1]Part-time councillors 201819 FY'!K840+'[1]Part-time councillors 201819 FY'!K841)*5</f>
        <v>229198.75</v>
      </c>
      <c r="E304" s="1043">
        <f t="shared" ref="E304" si="35">C304-D304</f>
        <v>0</v>
      </c>
      <c r="F304" s="1038"/>
      <c r="G304" s="1096"/>
    </row>
    <row r="305" spans="2:7" ht="13.5" thickBot="1" x14ac:dyDescent="0.25">
      <c r="B305" s="1093" t="s">
        <v>1146</v>
      </c>
      <c r="C305" s="1053"/>
      <c r="D305" s="1053"/>
      <c r="E305" s="1097">
        <f>SUM(E302:E304)</f>
        <v>-1750.4099999999962</v>
      </c>
      <c r="F305" s="1075"/>
      <c r="G305" s="668"/>
    </row>
    <row r="306" spans="2:7" ht="13.5" thickTop="1" x14ac:dyDescent="0.2"/>
    <row r="307" spans="2:7" x14ac:dyDescent="0.2">
      <c r="B307" s="1084" t="s">
        <v>1209</v>
      </c>
      <c r="C307" s="668"/>
      <c r="D307" s="668"/>
      <c r="E307" s="668"/>
      <c r="F307" s="920"/>
      <c r="G307" s="668"/>
    </row>
    <row r="308" spans="2:7" x14ac:dyDescent="0.2">
      <c r="B308" s="1085" t="s">
        <v>1130</v>
      </c>
      <c r="C308" s="1086" t="s">
        <v>1131</v>
      </c>
      <c r="D308" s="1086" t="s">
        <v>1132</v>
      </c>
      <c r="E308" s="1086" t="s">
        <v>1133</v>
      </c>
      <c r="F308" s="1087" t="s">
        <v>1134</v>
      </c>
      <c r="G308" s="1088" t="s">
        <v>1135</v>
      </c>
    </row>
    <row r="309" spans="2:7" ht="15" x14ac:dyDescent="0.25">
      <c r="B309" s="956" t="s">
        <v>1210</v>
      </c>
      <c r="C309" s="355" t="s">
        <v>1211</v>
      </c>
      <c r="D309" s="1038">
        <f>E40</f>
        <v>550077</v>
      </c>
      <c r="E309" s="1089">
        <f>'[1]Part-time councillors 201819 FY'!P1161+'[1]Part-time councillors 201819 FY'!P1176+'[1]Part-time councillors 201819 FY'!P1177</f>
        <v>551535.67999999993</v>
      </c>
      <c r="F309" s="1038">
        <f>D309-E309</f>
        <v>-1458.6799999999348</v>
      </c>
      <c r="G309" s="1090"/>
    </row>
    <row r="310" spans="2:7" ht="13.5" thickBot="1" x14ac:dyDescent="0.25">
      <c r="B310" s="668"/>
      <c r="C310" s="668"/>
      <c r="D310" s="1091">
        <f>SUM(D309:D309)</f>
        <v>550077</v>
      </c>
      <c r="E310" s="1091">
        <f>SUM(E309:E309)</f>
        <v>551535.67999999993</v>
      </c>
      <c r="F310" s="1092">
        <f>SUM(F309:F309)</f>
        <v>-1458.6799999999348</v>
      </c>
      <c r="G310" s="668"/>
    </row>
    <row r="311" spans="2:7" ht="13.5" thickTop="1" x14ac:dyDescent="0.2"/>
    <row r="312" spans="2:7" x14ac:dyDescent="0.2">
      <c r="B312" s="1093" t="s">
        <v>1138</v>
      </c>
      <c r="C312" s="1086" t="s">
        <v>1132</v>
      </c>
      <c r="D312" s="1086" t="s">
        <v>1133</v>
      </c>
      <c r="E312" s="1086" t="s">
        <v>1134</v>
      </c>
      <c r="F312" s="1094" t="s">
        <v>1139</v>
      </c>
      <c r="G312" s="1088" t="s">
        <v>1140</v>
      </c>
    </row>
    <row r="313" spans="2:7" x14ac:dyDescent="0.2">
      <c r="B313" s="668" t="s">
        <v>1141</v>
      </c>
      <c r="C313" s="1043">
        <f>E53*6</f>
        <v>275038.5</v>
      </c>
      <c r="D313" s="1043">
        <f>('[1]Part-time councillors 201819 FY'!D1161+'[1]Part-time councillors 201819 FY'!D1176+'[1]Part-time councillors 201819 FY'!D1177)*6</f>
        <v>265314</v>
      </c>
      <c r="E313" s="1095">
        <f>C313-D313</f>
        <v>9724.5</v>
      </c>
      <c r="F313" s="1070">
        <v>9724.5</v>
      </c>
      <c r="G313" s="1041">
        <f>E313-F313</f>
        <v>0</v>
      </c>
    </row>
    <row r="314" spans="2:7" x14ac:dyDescent="0.2">
      <c r="B314" s="668" t="s">
        <v>1142</v>
      </c>
      <c r="C314" s="1043">
        <f>E53</f>
        <v>45839.75</v>
      </c>
      <c r="D314" s="1043">
        <f>'[1]Part-time councillors 201819 FY'!J1161+'[1]Part-time councillors 201819 FY'!J1176+'[1]Part-time councillors 201819 FY'!J1177</f>
        <v>57022.93</v>
      </c>
      <c r="E314" s="1043">
        <f>C314-D314</f>
        <v>-11183.18</v>
      </c>
      <c r="F314" s="1070"/>
      <c r="G314" s="1096"/>
    </row>
    <row r="315" spans="2:7" x14ac:dyDescent="0.2">
      <c r="B315" s="668" t="s">
        <v>1154</v>
      </c>
      <c r="C315" s="1043">
        <f>E53*5</f>
        <v>229198.75</v>
      </c>
      <c r="D315" s="1043">
        <f>('[1]Part-time councillors 201819 FY'!K1161+'[1]Part-time councillors 201819 FY'!K1176+'[1]Part-time councillors 201819 FY'!K1177)*5</f>
        <v>229198.75</v>
      </c>
      <c r="E315" s="1043">
        <f t="shared" ref="E315" si="36">C315-D315</f>
        <v>0</v>
      </c>
      <c r="F315" s="1038"/>
      <c r="G315" s="1096"/>
    </row>
    <row r="316" spans="2:7" ht="13.5" thickBot="1" x14ac:dyDescent="0.25">
      <c r="B316" s="1093" t="s">
        <v>1146</v>
      </c>
      <c r="C316" s="1053"/>
      <c r="D316" s="1053"/>
      <c r="E316" s="1097">
        <f>SUM(E313:E315)</f>
        <v>-1458.6800000000003</v>
      </c>
      <c r="F316" s="1075"/>
      <c r="G316" s="668"/>
    </row>
    <row r="317" spans="2:7" ht="13.5" thickTop="1" x14ac:dyDescent="0.2"/>
    <row r="318" spans="2:7" x14ac:dyDescent="0.2">
      <c r="B318" s="1084" t="s">
        <v>1212</v>
      </c>
      <c r="C318" s="668"/>
      <c r="D318" s="668"/>
      <c r="E318" s="668"/>
      <c r="F318" s="920"/>
      <c r="G318" s="668"/>
    </row>
    <row r="319" spans="2:7" x14ac:dyDescent="0.2">
      <c r="B319" s="1085" t="s">
        <v>1130</v>
      </c>
      <c r="C319" s="1086" t="s">
        <v>1131</v>
      </c>
      <c r="D319" s="1086" t="s">
        <v>1132</v>
      </c>
      <c r="E319" s="1086" t="s">
        <v>1133</v>
      </c>
      <c r="F319" s="1087" t="s">
        <v>1134</v>
      </c>
      <c r="G319" s="1088" t="s">
        <v>1135</v>
      </c>
    </row>
    <row r="320" spans="2:7" ht="15" x14ac:dyDescent="0.25">
      <c r="B320" s="956" t="s">
        <v>1213</v>
      </c>
      <c r="C320" s="355" t="s">
        <v>1214</v>
      </c>
      <c r="D320" s="1038">
        <f>E40</f>
        <v>550077</v>
      </c>
      <c r="E320" s="1089">
        <f>'[1]Part-time councillors 201819 FY'!P1209+'[1]Part-time councillors 201819 FY'!P1226</f>
        <v>551535.6100000001</v>
      </c>
      <c r="F320" s="1038">
        <f>D320-E320</f>
        <v>-1458.6100000001024</v>
      </c>
      <c r="G320" s="1090"/>
    </row>
    <row r="321" spans="2:7" ht="13.5" thickBot="1" x14ac:dyDescent="0.25">
      <c r="B321" s="668"/>
      <c r="C321" s="668"/>
      <c r="D321" s="1091">
        <f>SUM(D320:D320)</f>
        <v>550077</v>
      </c>
      <c r="E321" s="1091">
        <f>SUM(E320:E320)</f>
        <v>551535.6100000001</v>
      </c>
      <c r="F321" s="1092">
        <f>SUM(F320:F320)</f>
        <v>-1458.6100000001024</v>
      </c>
      <c r="G321" s="668"/>
    </row>
    <row r="322" spans="2:7" ht="13.5" thickTop="1" x14ac:dyDescent="0.2"/>
    <row r="323" spans="2:7" x14ac:dyDescent="0.2">
      <c r="B323" s="1093" t="s">
        <v>1138</v>
      </c>
      <c r="C323" s="1086" t="s">
        <v>1132</v>
      </c>
      <c r="D323" s="1086" t="s">
        <v>1133</v>
      </c>
      <c r="E323" s="1086" t="s">
        <v>1134</v>
      </c>
      <c r="F323" s="1094" t="s">
        <v>1139</v>
      </c>
      <c r="G323" s="1088" t="s">
        <v>1140</v>
      </c>
    </row>
    <row r="324" spans="2:7" x14ac:dyDescent="0.2">
      <c r="B324" s="668" t="s">
        <v>1141</v>
      </c>
      <c r="C324" s="1043">
        <f>E53*6</f>
        <v>275038.5</v>
      </c>
      <c r="D324" s="1043">
        <f>('[1]Part-time councillors 201819 FY'!D1209+'[1]Part-time councillors 201819 FY'!D1226)*6</f>
        <v>265313.94</v>
      </c>
      <c r="E324" s="1095">
        <f>C324-D324</f>
        <v>9724.5599999999977</v>
      </c>
      <c r="F324" s="1070">
        <v>9724.5</v>
      </c>
      <c r="G324" s="1041">
        <f>E324-F324</f>
        <v>5.9999999997671694E-2</v>
      </c>
    </row>
    <row r="325" spans="2:7" x14ac:dyDescent="0.2">
      <c r="B325" s="668" t="s">
        <v>1142</v>
      </c>
      <c r="C325" s="1043">
        <f>E53</f>
        <v>45839.75</v>
      </c>
      <c r="D325" s="1043">
        <f>'[1]Part-time councillors 201819 FY'!J1209+'[1]Part-time councillors 201819 FY'!J1226</f>
        <v>57022.92</v>
      </c>
      <c r="E325" s="1043">
        <f>C325-D325</f>
        <v>-11183.169999999998</v>
      </c>
      <c r="F325" s="1070"/>
      <c r="G325" s="1096"/>
    </row>
    <row r="326" spans="2:7" x14ac:dyDescent="0.2">
      <c r="B326" s="668" t="s">
        <v>1154</v>
      </c>
      <c r="C326" s="1043">
        <f>E53*5</f>
        <v>229198.75</v>
      </c>
      <c r="D326" s="1043">
        <f>('[1]Part-time councillors 201819 FY'!K1209+'[1]Part-time councillors 201819 FY'!K1226)*5</f>
        <v>229198.75</v>
      </c>
      <c r="E326" s="1043">
        <f t="shared" ref="E326" si="37">C326-D326</f>
        <v>0</v>
      </c>
      <c r="F326" s="1038"/>
      <c r="G326" s="1096"/>
    </row>
    <row r="327" spans="2:7" ht="13.5" thickBot="1" x14ac:dyDescent="0.25">
      <c r="B327" s="1093" t="s">
        <v>1146</v>
      </c>
      <c r="C327" s="1053"/>
      <c r="D327" s="1053"/>
      <c r="E327" s="1097">
        <f>SUM(E324:E326)</f>
        <v>-1458.6100000000006</v>
      </c>
      <c r="F327" s="1075"/>
      <c r="G327" s="668"/>
    </row>
    <row r="328" spans="2:7" ht="13.5" thickTop="1" x14ac:dyDescent="0.2"/>
    <row r="329" spans="2:7" x14ac:dyDescent="0.2">
      <c r="B329" s="1084" t="s">
        <v>1215</v>
      </c>
      <c r="C329" s="668"/>
      <c r="D329" s="668"/>
      <c r="E329" s="668"/>
      <c r="F329" s="920"/>
      <c r="G329" s="668"/>
    </row>
    <row r="330" spans="2:7" x14ac:dyDescent="0.2">
      <c r="B330" s="1085" t="s">
        <v>1130</v>
      </c>
      <c r="C330" s="1086" t="s">
        <v>1131</v>
      </c>
      <c r="D330" s="1086" t="s">
        <v>1132</v>
      </c>
      <c r="E330" s="1086" t="s">
        <v>1133</v>
      </c>
      <c r="F330" s="1087" t="s">
        <v>1134</v>
      </c>
      <c r="G330" s="1088" t="s">
        <v>1135</v>
      </c>
    </row>
    <row r="331" spans="2:7" ht="15" x14ac:dyDescent="0.25">
      <c r="B331" s="956" t="s">
        <v>1216</v>
      </c>
      <c r="C331" s="355" t="s">
        <v>1217</v>
      </c>
      <c r="D331" s="1038">
        <f>E40</f>
        <v>550077</v>
      </c>
      <c r="E331" s="1089">
        <f>'[1]Part-time councillors 201819 FY'!P1338+'[1]Part-time councillors 201819 FY'!P1354</f>
        <v>551535.67000000004</v>
      </c>
      <c r="F331" s="1038">
        <f>D331-E331</f>
        <v>-1458.6700000000419</v>
      </c>
      <c r="G331" s="1090"/>
    </row>
    <row r="332" spans="2:7" ht="13.5" thickBot="1" x14ac:dyDescent="0.25">
      <c r="B332" s="668"/>
      <c r="C332" s="668"/>
      <c r="D332" s="1091">
        <f>SUM(D331:D331)</f>
        <v>550077</v>
      </c>
      <c r="E332" s="1091">
        <f>SUM(E331:E331)</f>
        <v>551535.67000000004</v>
      </c>
      <c r="F332" s="1092">
        <f>SUM(F331:F331)</f>
        <v>-1458.6700000000419</v>
      </c>
      <c r="G332" s="668"/>
    </row>
    <row r="333" spans="2:7" ht="13.5" thickTop="1" x14ac:dyDescent="0.2"/>
    <row r="334" spans="2:7" x14ac:dyDescent="0.2">
      <c r="B334" s="1093" t="s">
        <v>1138</v>
      </c>
      <c r="C334" s="1086" t="s">
        <v>1132</v>
      </c>
      <c r="D334" s="1086" t="s">
        <v>1133</v>
      </c>
      <c r="E334" s="1086" t="s">
        <v>1134</v>
      </c>
      <c r="F334" s="1094" t="s">
        <v>1139</v>
      </c>
      <c r="G334" s="1088" t="s">
        <v>1140</v>
      </c>
    </row>
    <row r="335" spans="2:7" x14ac:dyDescent="0.2">
      <c r="B335" s="668" t="s">
        <v>1141</v>
      </c>
      <c r="C335" s="1043">
        <f>E53*6</f>
        <v>275038.5</v>
      </c>
      <c r="D335" s="1043">
        <f>('[1]Part-time councillors 201819 FY'!D1338+'[1]Part-time councillors 201819 FY'!D1354)*6</f>
        <v>265314</v>
      </c>
      <c r="E335" s="1095">
        <f>C335-D335</f>
        <v>9724.5</v>
      </c>
      <c r="F335" s="1070">
        <v>9724.5</v>
      </c>
      <c r="G335" s="1041">
        <f>E335-F335</f>
        <v>0</v>
      </c>
    </row>
    <row r="336" spans="2:7" x14ac:dyDescent="0.2">
      <c r="B336" s="668" t="s">
        <v>1142</v>
      </c>
      <c r="C336" s="1043">
        <f>E53</f>
        <v>45839.75</v>
      </c>
      <c r="D336" s="1043">
        <f>'[1]Part-time councillors 201819 FY'!J1338+'[1]Part-time councillors 201819 FY'!J1354</f>
        <v>57022.92</v>
      </c>
      <c r="E336" s="1043">
        <f>C336-D336</f>
        <v>-11183.169999999998</v>
      </c>
      <c r="F336" s="1070"/>
      <c r="G336" s="1096"/>
    </row>
    <row r="337" spans="2:7" x14ac:dyDescent="0.2">
      <c r="B337" s="668" t="s">
        <v>1154</v>
      </c>
      <c r="C337" s="1043">
        <f>E53*5</f>
        <v>229198.75</v>
      </c>
      <c r="D337" s="1043">
        <f>('[1]Part-time councillors 201819 FY'!K1338+'[1]Part-time councillors 201819 FY'!K1354)*5</f>
        <v>229198.75</v>
      </c>
      <c r="E337" s="1043">
        <f t="shared" ref="E337" si="38">C337-D337</f>
        <v>0</v>
      </c>
      <c r="F337" s="1038"/>
      <c r="G337" s="1096"/>
    </row>
    <row r="338" spans="2:7" ht="13.5" thickBot="1" x14ac:dyDescent="0.25">
      <c r="B338" s="1093" t="s">
        <v>1146</v>
      </c>
      <c r="C338" s="1053"/>
      <c r="D338" s="1053"/>
      <c r="E338" s="1097">
        <f>SUM(E335:E337)</f>
        <v>-1458.6699999999983</v>
      </c>
      <c r="F338" s="1075"/>
      <c r="G338" s="668"/>
    </row>
    <row r="339" spans="2:7" ht="13.5" thickTop="1" x14ac:dyDescent="0.2"/>
    <row r="340" spans="2:7" x14ac:dyDescent="0.2">
      <c r="B340" s="1084" t="s">
        <v>1218</v>
      </c>
      <c r="C340" s="668"/>
      <c r="D340" s="668"/>
      <c r="E340" s="668"/>
      <c r="F340" s="920"/>
      <c r="G340" s="668"/>
    </row>
    <row r="341" spans="2:7" x14ac:dyDescent="0.2">
      <c r="B341" s="1085" t="s">
        <v>1130</v>
      </c>
      <c r="C341" s="1086" t="s">
        <v>1131</v>
      </c>
      <c r="D341" s="1086" t="s">
        <v>1132</v>
      </c>
      <c r="E341" s="1086" t="s">
        <v>1133</v>
      </c>
      <c r="F341" s="1087" t="s">
        <v>1134</v>
      </c>
      <c r="G341" s="1088" t="s">
        <v>1135</v>
      </c>
    </row>
    <row r="342" spans="2:7" ht="15" x14ac:dyDescent="0.25">
      <c r="B342" s="956" t="s">
        <v>1219</v>
      </c>
      <c r="C342" s="355" t="s">
        <v>1220</v>
      </c>
      <c r="D342" s="1038">
        <f>E40</f>
        <v>550077</v>
      </c>
      <c r="E342" s="1089">
        <f>'[1]Part-time councillors 201819 FY'!P1649+'[1]Part-time councillors 201819 FY'!P1666+'[1]Part-time councillors 201819 FY'!P1667</f>
        <v>550806.28000000014</v>
      </c>
      <c r="F342" s="1038">
        <f>D342-E342</f>
        <v>-729.28000000014435</v>
      </c>
      <c r="G342" s="1090"/>
    </row>
    <row r="343" spans="2:7" ht="13.5" thickBot="1" x14ac:dyDescent="0.25">
      <c r="B343" s="668"/>
      <c r="C343" s="668"/>
      <c r="D343" s="1091">
        <f>SUM(D342:D342)</f>
        <v>550077</v>
      </c>
      <c r="E343" s="1091">
        <f>SUM(E342:E342)</f>
        <v>550806.28000000014</v>
      </c>
      <c r="F343" s="1092">
        <f>SUM(F342:F342)</f>
        <v>-729.28000000014435</v>
      </c>
      <c r="G343" s="668"/>
    </row>
    <row r="344" spans="2:7" ht="13.5" thickTop="1" x14ac:dyDescent="0.2"/>
    <row r="345" spans="2:7" x14ac:dyDescent="0.2">
      <c r="B345" s="1093" t="s">
        <v>1138</v>
      </c>
      <c r="C345" s="1086" t="s">
        <v>1132</v>
      </c>
      <c r="D345" s="1086" t="s">
        <v>1133</v>
      </c>
      <c r="E345" s="1086" t="s">
        <v>1134</v>
      </c>
      <c r="F345" s="1094" t="s">
        <v>1139</v>
      </c>
      <c r="G345" s="1088" t="s">
        <v>1140</v>
      </c>
    </row>
    <row r="346" spans="2:7" x14ac:dyDescent="0.2">
      <c r="B346" s="668" t="s">
        <v>1141</v>
      </c>
      <c r="C346" s="1043">
        <f>E53*6</f>
        <v>275038.5</v>
      </c>
      <c r="D346" s="1043">
        <f>('[1]Part-time councillors 201819 FY'!D1649+'[1]Part-time councillors 201819 FY'!D1666+'[1]Part-time councillors 201819 FY'!D1667)*6</f>
        <v>265313.94</v>
      </c>
      <c r="E346" s="1095">
        <f>C346-D346</f>
        <v>9724.5599999999977</v>
      </c>
      <c r="F346" s="1070">
        <v>9724.5</v>
      </c>
      <c r="G346" s="1041">
        <f>E346-F346</f>
        <v>5.9999999997671694E-2</v>
      </c>
    </row>
    <row r="347" spans="2:7" x14ac:dyDescent="0.2">
      <c r="B347" s="668" t="s">
        <v>1142</v>
      </c>
      <c r="C347" s="1043">
        <f>E53</f>
        <v>45839.75</v>
      </c>
      <c r="D347" s="1043">
        <f>'[1]Part-time councillors 201819 FY'!J1649+'[1]Part-time councillors 201819 FY'!J1666+'[1]Part-time councillors 201819 FY'!J1667</f>
        <v>56293.59</v>
      </c>
      <c r="E347" s="1043">
        <f>C347-D347</f>
        <v>-10453.839999999997</v>
      </c>
      <c r="F347" s="1070"/>
      <c r="G347" s="1096"/>
    </row>
    <row r="348" spans="2:7" x14ac:dyDescent="0.2">
      <c r="B348" s="668" t="s">
        <v>1154</v>
      </c>
      <c r="C348" s="1043">
        <f>E53*5</f>
        <v>229198.75</v>
      </c>
      <c r="D348" s="1043">
        <f>('[1]Part-time councillors 201819 FY'!K1649+'[1]Part-time councillors 201819 FY'!K1666+'[1]Part-time councillors 201819 FY'!K1667)*5</f>
        <v>229198.75</v>
      </c>
      <c r="E348" s="1043">
        <f t="shared" ref="E348" si="39">C348-D348</f>
        <v>0</v>
      </c>
      <c r="F348" s="1038"/>
      <c r="G348" s="1096"/>
    </row>
    <row r="349" spans="2:7" ht="13.5" thickBot="1" x14ac:dyDescent="0.25">
      <c r="B349" s="1093" t="s">
        <v>1146</v>
      </c>
      <c r="C349" s="1053"/>
      <c r="D349" s="1053"/>
      <c r="E349" s="1097">
        <f>SUM(E346:E348)</f>
        <v>-729.27999999999884</v>
      </c>
      <c r="F349" s="1075"/>
      <c r="G349" s="668"/>
    </row>
    <row r="350" spans="2:7" ht="13.5" thickTop="1" x14ac:dyDescent="0.2"/>
    <row r="351" spans="2:7" x14ac:dyDescent="0.2">
      <c r="B351" s="1084" t="s">
        <v>1221</v>
      </c>
      <c r="C351" s="668"/>
      <c r="D351" s="668"/>
      <c r="E351" s="668"/>
      <c r="F351" s="920"/>
      <c r="G351" s="668"/>
    </row>
    <row r="352" spans="2:7" x14ac:dyDescent="0.2">
      <c r="B352" s="1085" t="s">
        <v>1130</v>
      </c>
      <c r="C352" s="1086" t="s">
        <v>1131</v>
      </c>
      <c r="D352" s="1086" t="s">
        <v>1132</v>
      </c>
      <c r="E352" s="1086" t="s">
        <v>1133</v>
      </c>
      <c r="F352" s="1087" t="s">
        <v>1134</v>
      </c>
      <c r="G352" s="1088" t="s">
        <v>1135</v>
      </c>
    </row>
    <row r="353" spans="2:8" ht="15" x14ac:dyDescent="0.25">
      <c r="B353" s="956" t="s">
        <v>1222</v>
      </c>
      <c r="C353" s="355" t="s">
        <v>1223</v>
      </c>
      <c r="D353" s="1038">
        <f>E40</f>
        <v>550077</v>
      </c>
      <c r="E353" s="1089">
        <f>'[1]Part-time councillors 201819 FY'!P1820+'[1]Part-time councillors 201819 FY'!P1834+'[1]Part-time councillors 201819 FY'!P1835</f>
        <v>554287.02</v>
      </c>
      <c r="F353" s="1038">
        <f>D353-E353</f>
        <v>-4210.0200000000186</v>
      </c>
      <c r="G353" s="1090"/>
    </row>
    <row r="354" spans="2:8" ht="13.5" thickBot="1" x14ac:dyDescent="0.25">
      <c r="B354" s="668"/>
      <c r="C354" s="668"/>
      <c r="D354" s="1091">
        <f>SUM(D353:D353)</f>
        <v>550077</v>
      </c>
      <c r="E354" s="1091">
        <f>SUM(E353:E353)</f>
        <v>554287.02</v>
      </c>
      <c r="F354" s="1092">
        <f>SUM(F353:F353)</f>
        <v>-4210.0200000000186</v>
      </c>
      <c r="G354" s="668"/>
    </row>
    <row r="355" spans="2:8" ht="13.5" thickTop="1" x14ac:dyDescent="0.2"/>
    <row r="356" spans="2:8" x14ac:dyDescent="0.2">
      <c r="B356" s="1093" t="s">
        <v>1138</v>
      </c>
      <c r="C356" s="1086" t="s">
        <v>1132</v>
      </c>
      <c r="D356" s="1086" t="s">
        <v>1133</v>
      </c>
      <c r="E356" s="1086" t="s">
        <v>1134</v>
      </c>
      <c r="F356" s="1094" t="s">
        <v>1139</v>
      </c>
      <c r="G356" s="1088" t="s">
        <v>1140</v>
      </c>
    </row>
    <row r="357" spans="2:8" x14ac:dyDescent="0.2">
      <c r="B357" s="668" t="s">
        <v>1224</v>
      </c>
      <c r="C357" s="1043">
        <f>E53</f>
        <v>45839.75</v>
      </c>
      <c r="D357" s="1043">
        <f>'[1]Part-time councillors 201819 FY'!D1820+'[1]Part-time councillors 201819 FY'!D1834+'[1]Part-time councillors 201819 FY'!D1835</f>
        <v>45659</v>
      </c>
      <c r="E357" s="1095">
        <f>C357-D357</f>
        <v>180.75</v>
      </c>
      <c r="F357" s="1070"/>
      <c r="G357" s="1041"/>
      <c r="H357" s="1101"/>
    </row>
    <row r="358" spans="2:8" s="1103" customFormat="1" x14ac:dyDescent="0.2">
      <c r="B358" s="668" t="s">
        <v>1225</v>
      </c>
      <c r="C358" s="1043">
        <f>E53</f>
        <v>45839.75</v>
      </c>
      <c r="D358" s="1043">
        <f>'[1]Part-time councillors 201819 FY'!E1820+'[1]Part-time councillors 201819 FY'!E1834+'[1]Part-time councillors 201819 FY'!E1835</f>
        <v>44219</v>
      </c>
      <c r="E358" s="1043">
        <f>C358-D358</f>
        <v>1620.75</v>
      </c>
      <c r="F358" s="1038"/>
      <c r="G358" s="1043"/>
      <c r="H358" s="1102"/>
    </row>
    <row r="359" spans="2:8" s="1103" customFormat="1" x14ac:dyDescent="0.2">
      <c r="B359" s="668" t="s">
        <v>1226</v>
      </c>
      <c r="C359" s="1043">
        <f>E53</f>
        <v>45839.75</v>
      </c>
      <c r="D359" s="1043">
        <f>'[1]Part-time councillors 201819 FY'!F1820+'[1]Part-time councillors 201819 FY'!F1834+'[1]Part-time councillors 201819 FY'!F1835</f>
        <v>44219</v>
      </c>
      <c r="E359" s="1043">
        <f t="shared" ref="E359:E361" si="40">C359-D359</f>
        <v>1620.75</v>
      </c>
      <c r="F359" s="1038"/>
      <c r="G359" s="1043"/>
      <c r="H359" s="1102"/>
    </row>
    <row r="360" spans="2:8" s="1103" customFormat="1" x14ac:dyDescent="0.2">
      <c r="B360" s="668" t="s">
        <v>1227</v>
      </c>
      <c r="C360" s="1043">
        <f>E53</f>
        <v>45839.75</v>
      </c>
      <c r="D360" s="1043">
        <f>'[1]Part-time councillors 201819 FY'!G1820+'[1]Part-time councillors 201819 FY'!G1834+'[1]Part-time councillors 201819 FY'!G1835</f>
        <v>45659</v>
      </c>
      <c r="E360" s="1043">
        <f t="shared" si="40"/>
        <v>180.75</v>
      </c>
      <c r="F360" s="1038"/>
      <c r="G360" s="1043"/>
      <c r="H360" s="1102"/>
    </row>
    <row r="361" spans="2:8" s="1103" customFormat="1" ht="13.5" thickBot="1" x14ac:dyDescent="0.25">
      <c r="B361" s="668" t="s">
        <v>1228</v>
      </c>
      <c r="C361" s="1104">
        <f>E53*2</f>
        <v>91679.5</v>
      </c>
      <c r="D361" s="1104">
        <f>('[1]Part-time councillors 201819 FY'!H1820+'[1]Part-time councillors 201819 FY'!H1834)*2</f>
        <v>90284.68</v>
      </c>
      <c r="E361" s="1104">
        <f t="shared" si="40"/>
        <v>1394.820000000007</v>
      </c>
      <c r="F361" s="1038"/>
      <c r="G361" s="1043"/>
      <c r="H361" s="1102"/>
    </row>
    <row r="362" spans="2:8" s="1103" customFormat="1" x14ac:dyDescent="0.2">
      <c r="B362" s="668" t="s">
        <v>1229</v>
      </c>
      <c r="C362" s="1105">
        <f>SUM(C357:C361)</f>
        <v>275038.5</v>
      </c>
      <c r="D362" s="1105">
        <f>SUM(D357:D361)</f>
        <v>270040.68</v>
      </c>
      <c r="E362" s="1105">
        <f>C362-D362</f>
        <v>4997.820000000007</v>
      </c>
      <c r="F362" s="1070">
        <v>9724.5</v>
      </c>
      <c r="G362" s="1043">
        <f>E362-F362</f>
        <v>-4726.679999999993</v>
      </c>
      <c r="H362" s="1102"/>
    </row>
    <row r="363" spans="2:8" x14ac:dyDescent="0.2">
      <c r="B363" s="668" t="s">
        <v>1142</v>
      </c>
      <c r="C363" s="1043">
        <f>E53</f>
        <v>45839.75</v>
      </c>
      <c r="D363" s="1043">
        <f>'[1]Part-time councillors 201819 FY'!J1820+'[1]Part-time councillors 201819 FY'!J1834+'[1]Part-time councillors 201819 FY'!J1835</f>
        <v>55564.25</v>
      </c>
      <c r="E363" s="1043">
        <f>C363-D363</f>
        <v>-9724.5</v>
      </c>
      <c r="F363" s="1070"/>
      <c r="G363" s="1096"/>
    </row>
    <row r="364" spans="2:8" x14ac:dyDescent="0.2">
      <c r="B364" s="668" t="s">
        <v>1143</v>
      </c>
      <c r="C364" s="1043">
        <f>E53</f>
        <v>45839.75</v>
      </c>
      <c r="D364" s="1043">
        <f>'[1]Part-time councillors 201819 FY'!K1820+'[1]Part-time councillors 201819 FY'!K1834+'[1]Part-time councillors 201819 FY'!K1835</f>
        <v>45839.75</v>
      </c>
      <c r="E364" s="1043">
        <f t="shared" ref="E364:E366" si="41">C364-D364</f>
        <v>0</v>
      </c>
      <c r="F364" s="1038"/>
      <c r="G364" s="1096"/>
    </row>
    <row r="365" spans="2:8" x14ac:dyDescent="0.2">
      <c r="B365" s="668" t="s">
        <v>1144</v>
      </c>
      <c r="C365" s="1043">
        <f>E53</f>
        <v>45839.75</v>
      </c>
      <c r="D365" s="1043">
        <f>'[1]Part-time councillors 201819 FY'!L1820+'[1]Part-time councillors 201819 FY'!L1834+'[1]Part-time councillors 201819 FY'!L1835</f>
        <v>45323.09</v>
      </c>
      <c r="E365" s="1043">
        <f t="shared" si="41"/>
        <v>516.66000000000349</v>
      </c>
      <c r="F365" s="1038"/>
      <c r="G365" s="1096"/>
    </row>
    <row r="366" spans="2:8" x14ac:dyDescent="0.2">
      <c r="B366" s="668" t="s">
        <v>1158</v>
      </c>
      <c r="C366" s="1043">
        <f>E53*3</f>
        <v>137519.25</v>
      </c>
      <c r="D366" s="1043">
        <f>('[1]Part-time councillors 201819 FY'!M1820+'[1]Part-time councillors 201819 FY'!M1834+'[1]Part-time councillors 201819 FY'!M1835)*3</f>
        <v>137519.25</v>
      </c>
      <c r="E366" s="1043">
        <f t="shared" si="41"/>
        <v>0</v>
      </c>
      <c r="F366" s="1038"/>
      <c r="G366" s="1096"/>
    </row>
    <row r="367" spans="2:8" ht="13.5" thickBot="1" x14ac:dyDescent="0.25">
      <c r="B367" s="1093" t="s">
        <v>1146</v>
      </c>
      <c r="C367" s="1053"/>
      <c r="D367" s="1053"/>
      <c r="E367" s="1097">
        <f>E362+E363+E364+E365</f>
        <v>-4210.0199999999895</v>
      </c>
      <c r="F367" s="1075"/>
      <c r="G367" s="668"/>
    </row>
    <row r="368" spans="2:8" ht="13.5" thickTop="1" x14ac:dyDescent="0.2"/>
    <row r="369" spans="2:7" x14ac:dyDescent="0.2">
      <c r="B369" s="1084" t="s">
        <v>1230</v>
      </c>
      <c r="C369" s="668"/>
      <c r="D369" s="668"/>
      <c r="E369" s="668"/>
      <c r="F369" s="920"/>
      <c r="G369" s="668"/>
    </row>
    <row r="370" spans="2:7" x14ac:dyDescent="0.2">
      <c r="B370" s="1085" t="s">
        <v>1130</v>
      </c>
      <c r="C370" s="1086" t="s">
        <v>1131</v>
      </c>
      <c r="D370" s="1086" t="s">
        <v>1132</v>
      </c>
      <c r="E370" s="1086" t="s">
        <v>1133</v>
      </c>
      <c r="F370" s="1087" t="s">
        <v>1134</v>
      </c>
      <c r="G370" s="1088" t="s">
        <v>1135</v>
      </c>
    </row>
    <row r="371" spans="2:7" ht="15" x14ac:dyDescent="0.25">
      <c r="B371" s="956" t="s">
        <v>1231</v>
      </c>
      <c r="C371" s="355" t="s">
        <v>1232</v>
      </c>
      <c r="D371" s="1038">
        <f>E40</f>
        <v>550077</v>
      </c>
      <c r="E371" s="1089">
        <f>'[1]Part-time councillors 201819 FY'!P1867+'[1]Part-time councillors 201819 FY'!P1883</f>
        <v>526836.36</v>
      </c>
      <c r="F371" s="1038">
        <f>D371-E371</f>
        <v>23240.640000000014</v>
      </c>
      <c r="G371" s="1090"/>
    </row>
    <row r="372" spans="2:7" ht="13.5" thickBot="1" x14ac:dyDescent="0.25">
      <c r="B372" s="668"/>
      <c r="C372" s="668"/>
      <c r="D372" s="1091">
        <f>SUM(D371:D371)</f>
        <v>550077</v>
      </c>
      <c r="E372" s="1091">
        <f>SUM(E371:E371)</f>
        <v>526836.36</v>
      </c>
      <c r="F372" s="1092">
        <f>SUM(F371:F371)</f>
        <v>23240.640000000014</v>
      </c>
      <c r="G372" s="668"/>
    </row>
    <row r="373" spans="2:7" ht="13.5" thickTop="1" x14ac:dyDescent="0.2"/>
    <row r="374" spans="2:7" x14ac:dyDescent="0.2">
      <c r="B374" s="1093" t="s">
        <v>1138</v>
      </c>
      <c r="C374" s="1086" t="s">
        <v>1132</v>
      </c>
      <c r="D374" s="1086" t="s">
        <v>1133</v>
      </c>
      <c r="E374" s="1086" t="s">
        <v>1134</v>
      </c>
      <c r="F374" s="1094" t="s">
        <v>1139</v>
      </c>
      <c r="G374" s="1088" t="s">
        <v>1140</v>
      </c>
    </row>
    <row r="375" spans="2:7" x14ac:dyDescent="0.2">
      <c r="B375" s="668" t="s">
        <v>1141</v>
      </c>
      <c r="C375" s="1043">
        <f>E53*6</f>
        <v>275038.5</v>
      </c>
      <c r="D375" s="1043">
        <f>('[1]Part-time councillors 201819 FY'!D1867+'[1]Part-time councillors 201819 FY'!D1882+'[1]Part-time councillors 201819 FY'!D1883)*6</f>
        <v>265314</v>
      </c>
      <c r="E375" s="1095">
        <f>C375-D375</f>
        <v>9724.5</v>
      </c>
      <c r="F375" s="1070">
        <v>9724.5</v>
      </c>
      <c r="G375" s="1041">
        <f>E375-F375</f>
        <v>0</v>
      </c>
    </row>
    <row r="376" spans="2:7" x14ac:dyDescent="0.2">
      <c r="B376" s="668" t="s">
        <v>1142</v>
      </c>
      <c r="C376" s="1043">
        <f>E53</f>
        <v>45839.75</v>
      </c>
      <c r="D376" s="1043">
        <f>'[1]Part-time councillors 201819 FY'!J1867+'[1]Part-time councillors 201819 FY'!J1882+'[1]Part-time councillors 201819 FY'!J1883</f>
        <v>56293.58</v>
      </c>
      <c r="E376" s="1043">
        <f>C376-D376</f>
        <v>-10453.830000000002</v>
      </c>
      <c r="F376" s="1070"/>
      <c r="G376" s="1096"/>
    </row>
    <row r="377" spans="2:7" x14ac:dyDescent="0.2">
      <c r="B377" s="668" t="s">
        <v>1233</v>
      </c>
      <c r="C377" s="1043">
        <f>E53*3</f>
        <v>137519.25</v>
      </c>
      <c r="D377" s="1043">
        <f>('[1]Part-time councillors 201819 FY'!K1867+'[1]Part-time councillors 201819 FY'!K1882+'[1]Part-time councillors 201819 FY'!K1883)*3</f>
        <v>137519.25</v>
      </c>
      <c r="E377" s="1043">
        <f t="shared" ref="E377:E378" si="42">C377-D377</f>
        <v>0</v>
      </c>
      <c r="F377" s="1038"/>
      <c r="G377" s="1096"/>
    </row>
    <row r="378" spans="2:7" x14ac:dyDescent="0.2">
      <c r="B378" s="668" t="s">
        <v>1234</v>
      </c>
      <c r="C378" s="1043">
        <f>(E53*2)</f>
        <v>91679.5</v>
      </c>
      <c r="D378" s="1043">
        <f>('[1]Part-time councillors 201819 FY'!N1867+'[1]Part-time councillors 201819 FY'!N1882+'[1]Part-time councillors 201819 FY'!N1883)*2</f>
        <v>94559.5</v>
      </c>
      <c r="E378" s="1043">
        <f t="shared" si="42"/>
        <v>-2880</v>
      </c>
      <c r="F378" s="1038"/>
      <c r="G378" s="1096"/>
    </row>
    <row r="379" spans="2:7" ht="13.5" thickBot="1" x14ac:dyDescent="0.25">
      <c r="B379" s="1093" t="s">
        <v>1146</v>
      </c>
      <c r="C379" s="1053"/>
      <c r="D379" s="1053"/>
      <c r="E379" s="1097">
        <f>SUM(E375:E378)</f>
        <v>-3609.3300000000017</v>
      </c>
      <c r="F379" s="1075"/>
      <c r="G379" s="668"/>
    </row>
    <row r="380" spans="2:7" ht="13.5" thickTop="1" x14ac:dyDescent="0.2"/>
    <row r="381" spans="2:7" x14ac:dyDescent="0.2">
      <c r="B381" s="1084" t="s">
        <v>1235</v>
      </c>
      <c r="C381" s="668"/>
      <c r="D381" s="668"/>
      <c r="E381" s="668"/>
      <c r="F381" s="920"/>
      <c r="G381" s="668"/>
    </row>
    <row r="382" spans="2:7" x14ac:dyDescent="0.2">
      <c r="B382" s="1085" t="s">
        <v>1130</v>
      </c>
      <c r="C382" s="1086" t="s">
        <v>1131</v>
      </c>
      <c r="D382" s="1086" t="s">
        <v>1132</v>
      </c>
      <c r="E382" s="1086" t="s">
        <v>1133</v>
      </c>
      <c r="F382" s="1087" t="s">
        <v>1134</v>
      </c>
      <c r="G382" s="1088" t="s">
        <v>1135</v>
      </c>
    </row>
    <row r="383" spans="2:7" ht="15" x14ac:dyDescent="0.25">
      <c r="B383" s="956" t="s">
        <v>1236</v>
      </c>
      <c r="C383" s="355" t="s">
        <v>1237</v>
      </c>
      <c r="D383" s="1038">
        <f>E40</f>
        <v>550077</v>
      </c>
      <c r="E383" s="1089">
        <f>'[1]Part-time councillors 201819 FY'!P2141+'[1]Part-time councillors 201819 FY'!P2159+'[1]Part-time councillors 201819 FY'!P2160</f>
        <v>550806.28000000014</v>
      </c>
      <c r="F383" s="1038">
        <f>D383-E383</f>
        <v>-729.28000000014435</v>
      </c>
      <c r="G383" s="1090"/>
    </row>
    <row r="384" spans="2:7" ht="13.5" thickBot="1" x14ac:dyDescent="0.25">
      <c r="B384" s="668"/>
      <c r="C384" s="668"/>
      <c r="D384" s="1091">
        <f>SUM(D383:D383)</f>
        <v>550077</v>
      </c>
      <c r="E384" s="1091">
        <f>SUM(E383:E383)</f>
        <v>550806.28000000014</v>
      </c>
      <c r="F384" s="1092">
        <f>SUM(F383:F383)</f>
        <v>-729.28000000014435</v>
      </c>
      <c r="G384" s="668"/>
    </row>
    <row r="385" spans="2:7" ht="13.5" thickTop="1" x14ac:dyDescent="0.2"/>
    <row r="386" spans="2:7" x14ac:dyDescent="0.2">
      <c r="B386" s="1093" t="s">
        <v>1138</v>
      </c>
      <c r="C386" s="1086" t="s">
        <v>1132</v>
      </c>
      <c r="D386" s="1086" t="s">
        <v>1133</v>
      </c>
      <c r="E386" s="1086" t="s">
        <v>1134</v>
      </c>
      <c r="F386" s="1094" t="s">
        <v>1139</v>
      </c>
      <c r="G386" s="1088" t="s">
        <v>1140</v>
      </c>
    </row>
    <row r="387" spans="2:7" x14ac:dyDescent="0.2">
      <c r="B387" s="668" t="s">
        <v>1141</v>
      </c>
      <c r="C387" s="1043">
        <f>E53*6</f>
        <v>275038.5</v>
      </c>
      <c r="D387" s="1043">
        <f>('[1]Part-time councillors 201819 FY'!D2141+'[1]Part-time councillors 201819 FY'!D2159+'[1]Part-time councillors 201819 FY'!D2160)*6</f>
        <v>265313.94</v>
      </c>
      <c r="E387" s="1095">
        <f>C387-D387</f>
        <v>9724.5599999999977</v>
      </c>
      <c r="F387" s="1070">
        <v>9724.5</v>
      </c>
      <c r="G387" s="1041">
        <f>E387-F387</f>
        <v>5.9999999997671694E-2</v>
      </c>
    </row>
    <row r="388" spans="2:7" x14ac:dyDescent="0.2">
      <c r="B388" s="668" t="s">
        <v>1142</v>
      </c>
      <c r="C388" s="1043">
        <f>E53</f>
        <v>45839.75</v>
      </c>
      <c r="D388" s="1043">
        <f>'[1]Part-time councillors 201819 FY'!J2141+'[1]Part-time councillors 201819 FY'!J2159+'[1]Part-time councillors 201819 FY'!J2160</f>
        <v>56293.59</v>
      </c>
      <c r="E388" s="1043">
        <f>C388-D388</f>
        <v>-10453.839999999997</v>
      </c>
      <c r="F388" s="1070"/>
      <c r="G388" s="1096"/>
    </row>
    <row r="389" spans="2:7" x14ac:dyDescent="0.2">
      <c r="B389" s="668" t="s">
        <v>1154</v>
      </c>
      <c r="C389" s="1043">
        <f>E53*5</f>
        <v>229198.75</v>
      </c>
      <c r="D389" s="1043">
        <f>('[1]Part-time councillors 201819 FY'!K2141+'[1]Part-time councillors 201819 FY'!K2159+'[1]Part-time councillors 201819 FY'!K2160)*5</f>
        <v>229198.75</v>
      </c>
      <c r="E389" s="1043">
        <f t="shared" ref="E389" si="43">C389-D389</f>
        <v>0</v>
      </c>
      <c r="F389" s="1038"/>
      <c r="G389" s="1096"/>
    </row>
    <row r="390" spans="2:7" ht="13.5" thickBot="1" x14ac:dyDescent="0.25">
      <c r="B390" s="1093" t="s">
        <v>1146</v>
      </c>
      <c r="C390" s="1053"/>
      <c r="D390" s="1053"/>
      <c r="E390" s="1097">
        <f>SUM(E387:E389)</f>
        <v>-729.27999999999884</v>
      </c>
      <c r="F390" s="1075"/>
      <c r="G390" s="668"/>
    </row>
    <row r="391" spans="2:7" ht="13.5" thickTop="1" x14ac:dyDescent="0.2"/>
    <row r="392" spans="2:7" x14ac:dyDescent="0.2">
      <c r="B392" s="1084" t="s">
        <v>1238</v>
      </c>
      <c r="C392" s="668"/>
      <c r="D392" s="668"/>
      <c r="E392" s="668"/>
      <c r="F392" s="920"/>
      <c r="G392" s="668"/>
    </row>
    <row r="393" spans="2:7" x14ac:dyDescent="0.2">
      <c r="B393" s="1085" t="s">
        <v>1130</v>
      </c>
      <c r="C393" s="1086" t="s">
        <v>1131</v>
      </c>
      <c r="D393" s="1086" t="s">
        <v>1132</v>
      </c>
      <c r="E393" s="1086" t="s">
        <v>1133</v>
      </c>
      <c r="F393" s="1087" t="s">
        <v>1134</v>
      </c>
      <c r="G393" s="1088" t="s">
        <v>1135</v>
      </c>
    </row>
    <row r="394" spans="2:7" ht="15" x14ac:dyDescent="0.25">
      <c r="B394" s="956" t="s">
        <v>1239</v>
      </c>
      <c r="C394" s="355" t="s">
        <v>1240</v>
      </c>
      <c r="D394" s="1038">
        <f>E40</f>
        <v>550077</v>
      </c>
      <c r="E394" s="1089">
        <f>'[1]Part-time councillors 201819 FY'!P2700+'[1]Part-time councillors 201819 FY'!P2714</f>
        <v>550806.32999999996</v>
      </c>
      <c r="F394" s="1038">
        <f>D394-E394</f>
        <v>-729.32999999995809</v>
      </c>
      <c r="G394" s="1090"/>
    </row>
    <row r="395" spans="2:7" ht="13.5" thickBot="1" x14ac:dyDescent="0.25">
      <c r="B395" s="668"/>
      <c r="C395" s="668"/>
      <c r="D395" s="1091">
        <f>SUM(D394:D394)</f>
        <v>550077</v>
      </c>
      <c r="E395" s="1091">
        <f>SUM(E394:E394)</f>
        <v>550806.32999999996</v>
      </c>
      <c r="F395" s="1092">
        <f>SUM(F394:F394)</f>
        <v>-729.32999999995809</v>
      </c>
      <c r="G395" s="668"/>
    </row>
    <row r="396" spans="2:7" ht="13.5" thickTop="1" x14ac:dyDescent="0.2"/>
    <row r="397" spans="2:7" x14ac:dyDescent="0.2">
      <c r="B397" s="1093" t="s">
        <v>1138</v>
      </c>
      <c r="C397" s="1086" t="s">
        <v>1132</v>
      </c>
      <c r="D397" s="1086" t="s">
        <v>1133</v>
      </c>
      <c r="E397" s="1086" t="s">
        <v>1134</v>
      </c>
      <c r="F397" s="1094" t="s">
        <v>1139</v>
      </c>
      <c r="G397" s="1088" t="s">
        <v>1140</v>
      </c>
    </row>
    <row r="398" spans="2:7" x14ac:dyDescent="0.2">
      <c r="B398" s="668" t="s">
        <v>1141</v>
      </c>
      <c r="C398" s="1043">
        <f>E53*6</f>
        <v>275038.5</v>
      </c>
      <c r="D398" s="1043">
        <f>('[1]Part-time councillors 201819 FY'!D2700+'[1]Part-time councillors 201819 FY'!D2714)*6</f>
        <v>265314</v>
      </c>
      <c r="E398" s="1095">
        <f>C398-D398</f>
        <v>9724.5</v>
      </c>
      <c r="F398" s="1070">
        <v>9724.5</v>
      </c>
      <c r="G398" s="1041">
        <f>E398-F398</f>
        <v>0</v>
      </c>
    </row>
    <row r="399" spans="2:7" x14ac:dyDescent="0.2">
      <c r="B399" s="668" t="s">
        <v>1142</v>
      </c>
      <c r="C399" s="1043">
        <f>E53</f>
        <v>45839.75</v>
      </c>
      <c r="D399" s="1043">
        <f>'[1]Part-time councillors 201819 FY'!J2700+'[1]Part-time councillors 201819 FY'!J2714</f>
        <v>56293.58</v>
      </c>
      <c r="E399" s="1043">
        <f>C399-D399</f>
        <v>-10453.830000000002</v>
      </c>
      <c r="F399" s="1070"/>
      <c r="G399" s="1096"/>
    </row>
    <row r="400" spans="2:7" x14ac:dyDescent="0.2">
      <c r="B400" s="668" t="s">
        <v>1154</v>
      </c>
      <c r="C400" s="1043">
        <f>E53*5</f>
        <v>229198.75</v>
      </c>
      <c r="D400" s="1043">
        <f>('[1]Part-time councillors 201819 FY'!K2700+'[1]Part-time councillors 201819 FY'!K2714)*5</f>
        <v>229198.75</v>
      </c>
      <c r="E400" s="1043">
        <f t="shared" ref="E400" si="44">C400-D400</f>
        <v>0</v>
      </c>
      <c r="F400" s="1038"/>
      <c r="G400" s="1096"/>
    </row>
    <row r="401" spans="2:7" ht="13.5" thickBot="1" x14ac:dyDescent="0.25">
      <c r="B401" s="1093" t="s">
        <v>1146</v>
      </c>
      <c r="C401" s="1053"/>
      <c r="D401" s="1053"/>
      <c r="E401" s="1097">
        <f>SUM(E398:E400)</f>
        <v>-729.33000000000175</v>
      </c>
      <c r="F401" s="1075"/>
      <c r="G401" s="668"/>
    </row>
    <row r="402" spans="2:7" ht="13.5" thickTop="1" x14ac:dyDescent="0.2"/>
    <row r="403" spans="2:7" x14ac:dyDescent="0.2">
      <c r="B403" s="1084" t="s">
        <v>1241</v>
      </c>
      <c r="C403" s="668"/>
      <c r="D403" s="668"/>
      <c r="E403" s="668"/>
      <c r="F403" s="920"/>
      <c r="G403" s="668"/>
    </row>
    <row r="404" spans="2:7" x14ac:dyDescent="0.2">
      <c r="B404" s="1085" t="s">
        <v>1130</v>
      </c>
      <c r="C404" s="1086" t="s">
        <v>1131</v>
      </c>
      <c r="D404" s="1086" t="s">
        <v>1132</v>
      </c>
      <c r="E404" s="1086" t="s">
        <v>1133</v>
      </c>
      <c r="F404" s="1087" t="s">
        <v>1134</v>
      </c>
      <c r="G404" s="1088" t="s">
        <v>1135</v>
      </c>
    </row>
    <row r="405" spans="2:7" ht="15" x14ac:dyDescent="0.25">
      <c r="B405" s="956" t="s">
        <v>1242</v>
      </c>
      <c r="C405" s="355" t="s">
        <v>1243</v>
      </c>
      <c r="D405" s="1038">
        <f>E40</f>
        <v>550077</v>
      </c>
      <c r="E405" s="1089">
        <f>'[1]Part-time councillors 201819 FY'!P2996+'[1]Part-time councillors 201819 FY'!P3009+'[1]Part-time councillors 201819 FY'!P3010</f>
        <v>551535.78999999992</v>
      </c>
      <c r="F405" s="1038">
        <f>D405-E405</f>
        <v>-1458.7899999999208</v>
      </c>
      <c r="G405" s="1090"/>
    </row>
    <row r="406" spans="2:7" ht="13.5" thickBot="1" x14ac:dyDescent="0.25">
      <c r="B406" s="668"/>
      <c r="C406" s="668"/>
      <c r="D406" s="1091">
        <f>SUM(D405:D405)</f>
        <v>550077</v>
      </c>
      <c r="E406" s="1091">
        <f>SUM(E405:E405)</f>
        <v>551535.78999999992</v>
      </c>
      <c r="F406" s="1092">
        <f>SUM(F405:F405)</f>
        <v>-1458.7899999999208</v>
      </c>
      <c r="G406" s="668"/>
    </row>
    <row r="407" spans="2:7" ht="13.5" thickTop="1" x14ac:dyDescent="0.2"/>
    <row r="408" spans="2:7" x14ac:dyDescent="0.2">
      <c r="B408" s="1093" t="s">
        <v>1138</v>
      </c>
      <c r="C408" s="1086" t="s">
        <v>1132</v>
      </c>
      <c r="D408" s="1086" t="s">
        <v>1133</v>
      </c>
      <c r="E408" s="1086" t="s">
        <v>1134</v>
      </c>
      <c r="F408" s="1094" t="s">
        <v>1139</v>
      </c>
      <c r="G408" s="1088" t="s">
        <v>1140</v>
      </c>
    </row>
    <row r="409" spans="2:7" x14ac:dyDescent="0.2">
      <c r="B409" s="668" t="s">
        <v>1141</v>
      </c>
      <c r="C409" s="1043">
        <f>E53*6</f>
        <v>275038.5</v>
      </c>
      <c r="D409" s="1043">
        <f>('[1]Part-time councillors 201819 FY'!D2996+'[1]Part-time councillors 201819 FY'!D3009+'[1]Part-time councillors 201819 FY'!D3010)*6</f>
        <v>265314.12</v>
      </c>
      <c r="E409" s="1095">
        <f>C409-D409</f>
        <v>9724.3800000000047</v>
      </c>
      <c r="F409" s="1070">
        <v>9724.5</v>
      </c>
      <c r="G409" s="1041">
        <f>E409-F409</f>
        <v>-0.11999999999534339</v>
      </c>
    </row>
    <row r="410" spans="2:7" x14ac:dyDescent="0.2">
      <c r="B410" s="668" t="s">
        <v>1142</v>
      </c>
      <c r="C410" s="1043">
        <f>E53</f>
        <v>45839.75</v>
      </c>
      <c r="D410" s="1043">
        <f>'[1]Part-time councillors 201819 FY'!J2996+'[1]Part-time councillors 201819 FY'!J3009+'[1]Part-time councillors 201819 FY'!J3010</f>
        <v>57022.92</v>
      </c>
      <c r="E410" s="1043">
        <f>C410-D410</f>
        <v>-11183.169999999998</v>
      </c>
      <c r="F410" s="1070"/>
      <c r="G410" s="1096"/>
    </row>
    <row r="411" spans="2:7" x14ac:dyDescent="0.2">
      <c r="B411" s="668" t="s">
        <v>1154</v>
      </c>
      <c r="C411" s="1043">
        <f>E53*5</f>
        <v>229198.75</v>
      </c>
      <c r="D411" s="1043">
        <f>('[1]Part-time councillors 201819 FY'!K2996+'[1]Part-time councillors 201819 FY'!K3009+'[1]Part-time councillors 201819 FY'!K3010)*5</f>
        <v>229198.75</v>
      </c>
      <c r="E411" s="1043">
        <f t="shared" ref="E411" si="45">C411-D411</f>
        <v>0</v>
      </c>
      <c r="F411" s="1038"/>
      <c r="G411" s="1096"/>
    </row>
    <row r="412" spans="2:7" ht="13.5" thickBot="1" x14ac:dyDescent="0.25">
      <c r="B412" s="1093" t="s">
        <v>1146</v>
      </c>
      <c r="C412" s="1053"/>
      <c r="D412" s="1053"/>
      <c r="E412" s="1097">
        <f>SUM(E409:E411)</f>
        <v>-1458.7899999999936</v>
      </c>
      <c r="F412" s="1075"/>
      <c r="G412" s="668"/>
    </row>
    <row r="413" spans="2:7" ht="13.5" thickTop="1" x14ac:dyDescent="0.2"/>
    <row r="414" spans="2:7" x14ac:dyDescent="0.2">
      <c r="B414" s="1084" t="s">
        <v>1244</v>
      </c>
      <c r="C414" s="668"/>
      <c r="D414" s="668"/>
      <c r="E414" s="668"/>
      <c r="F414" s="920"/>
      <c r="G414" s="668"/>
    </row>
    <row r="415" spans="2:7" x14ac:dyDescent="0.2">
      <c r="B415" s="1085" t="s">
        <v>1130</v>
      </c>
      <c r="C415" s="1086" t="s">
        <v>1131</v>
      </c>
      <c r="D415" s="1086" t="s">
        <v>1132</v>
      </c>
      <c r="E415" s="1086" t="s">
        <v>1133</v>
      </c>
      <c r="F415" s="1087" t="s">
        <v>1134</v>
      </c>
      <c r="G415" s="1088" t="s">
        <v>1135</v>
      </c>
    </row>
    <row r="416" spans="2:7" ht="15" x14ac:dyDescent="0.25">
      <c r="B416" s="956" t="s">
        <v>1245</v>
      </c>
      <c r="C416" s="355" t="s">
        <v>1246</v>
      </c>
      <c r="D416" s="1038">
        <f>E40</f>
        <v>550077</v>
      </c>
      <c r="E416" s="1089">
        <f>'[1]Part-time councillors 201819 FY'!P3118+'[1]Part-time councillors 201819 FY'!P3133+'[1]Part-time councillors 201819 FY'!P3134</f>
        <v>550806.28000000014</v>
      </c>
      <c r="F416" s="1038">
        <f>D416-E416</f>
        <v>-729.28000000014435</v>
      </c>
      <c r="G416" s="1090"/>
    </row>
    <row r="417" spans="2:7" ht="13.5" thickBot="1" x14ac:dyDescent="0.25">
      <c r="B417" s="668"/>
      <c r="C417" s="668"/>
      <c r="D417" s="1091">
        <f>SUM(D416:D416)</f>
        <v>550077</v>
      </c>
      <c r="E417" s="1091">
        <f>SUM(E416:E416)</f>
        <v>550806.28000000014</v>
      </c>
      <c r="F417" s="1092">
        <f>SUM(F416:F416)</f>
        <v>-729.28000000014435</v>
      </c>
      <c r="G417" s="668"/>
    </row>
    <row r="418" spans="2:7" ht="13.5" thickTop="1" x14ac:dyDescent="0.2"/>
    <row r="419" spans="2:7" x14ac:dyDescent="0.2">
      <c r="B419" s="1093" t="s">
        <v>1138</v>
      </c>
      <c r="C419" s="1086" t="s">
        <v>1132</v>
      </c>
      <c r="D419" s="1086" t="s">
        <v>1133</v>
      </c>
      <c r="E419" s="1086" t="s">
        <v>1134</v>
      </c>
      <c r="F419" s="1094" t="s">
        <v>1139</v>
      </c>
      <c r="G419" s="1088" t="s">
        <v>1140</v>
      </c>
    </row>
    <row r="420" spans="2:7" x14ac:dyDescent="0.2">
      <c r="B420" s="668" t="s">
        <v>1141</v>
      </c>
      <c r="C420" s="1043">
        <f>E53*6</f>
        <v>275038.5</v>
      </c>
      <c r="D420" s="1043">
        <f>('[1]Part-time councillors 201819 FY'!D3118+'[1]Part-time councillors 201819 FY'!D3133+'[1]Part-time councillors 201819 FY'!D3134)*6</f>
        <v>265313.94</v>
      </c>
      <c r="E420" s="1095">
        <f>C420-D420</f>
        <v>9724.5599999999977</v>
      </c>
      <c r="F420" s="1070">
        <v>9724.5</v>
      </c>
      <c r="G420" s="1041">
        <f>E420-F420</f>
        <v>5.9999999997671694E-2</v>
      </c>
    </row>
    <row r="421" spans="2:7" x14ac:dyDescent="0.2">
      <c r="B421" s="668" t="s">
        <v>1142</v>
      </c>
      <c r="C421" s="1043">
        <f>E53</f>
        <v>45839.75</v>
      </c>
      <c r="D421" s="1043">
        <f>'[1]Part-time councillors 201819 FY'!J3118+'[1]Part-time councillors 201819 FY'!J3133+'[1]Part-time councillors 201819 FY'!J3134</f>
        <v>56293.59</v>
      </c>
      <c r="E421" s="1043">
        <f>C421-D421</f>
        <v>-10453.839999999997</v>
      </c>
      <c r="F421" s="1070"/>
      <c r="G421" s="1096"/>
    </row>
    <row r="422" spans="2:7" x14ac:dyDescent="0.2">
      <c r="B422" s="668" t="s">
        <v>1154</v>
      </c>
      <c r="C422" s="1043">
        <f>E53*5</f>
        <v>229198.75</v>
      </c>
      <c r="D422" s="1043">
        <f>('[1]Part-time councillors 201819 FY'!K3118+'[1]Part-time councillors 201819 FY'!K3133+'[1]Part-time councillors 201819 FY'!K3134)*5</f>
        <v>229198.75</v>
      </c>
      <c r="E422" s="1043">
        <f t="shared" ref="E422" si="46">C422-D422</f>
        <v>0</v>
      </c>
      <c r="F422" s="1038"/>
      <c r="G422" s="1096"/>
    </row>
    <row r="423" spans="2:7" ht="13.5" thickBot="1" x14ac:dyDescent="0.25">
      <c r="B423" s="1093" t="s">
        <v>1146</v>
      </c>
      <c r="C423" s="1053"/>
      <c r="D423" s="1053"/>
      <c r="E423" s="1097">
        <f>SUM(E420:E422)</f>
        <v>-729.27999999999884</v>
      </c>
      <c r="F423" s="1075"/>
      <c r="G423" s="668"/>
    </row>
    <row r="424" spans="2:7" ht="13.5" thickTop="1" x14ac:dyDescent="0.2"/>
    <row r="425" spans="2:7" x14ac:dyDescent="0.2">
      <c r="B425" s="1084" t="s">
        <v>1247</v>
      </c>
      <c r="C425" s="668"/>
      <c r="D425" s="668"/>
      <c r="E425" s="668"/>
      <c r="F425" s="920"/>
      <c r="G425" s="668"/>
    </row>
    <row r="426" spans="2:7" x14ac:dyDescent="0.2">
      <c r="B426" s="1085" t="s">
        <v>1130</v>
      </c>
      <c r="C426" s="1086" t="s">
        <v>1131</v>
      </c>
      <c r="D426" s="1086" t="s">
        <v>1132</v>
      </c>
      <c r="E426" s="1086" t="s">
        <v>1133</v>
      </c>
      <c r="F426" s="1087" t="s">
        <v>1134</v>
      </c>
      <c r="G426" s="1088" t="s">
        <v>1135</v>
      </c>
    </row>
    <row r="427" spans="2:7" ht="15" x14ac:dyDescent="0.25">
      <c r="B427" s="956" t="s">
        <v>1248</v>
      </c>
      <c r="C427" s="355" t="s">
        <v>1249</v>
      </c>
      <c r="D427" s="1038">
        <f>E40</f>
        <v>550077</v>
      </c>
      <c r="E427" s="1089">
        <f>'[1]Part-time councillors 201819 FY'!P3243+'[1]Part-time councillors 201819 FY'!P3255</f>
        <v>550685.04</v>
      </c>
      <c r="F427" s="1038">
        <f>D427-E427</f>
        <v>-608.04000000003725</v>
      </c>
      <c r="G427" s="1090"/>
    </row>
    <row r="428" spans="2:7" ht="13.5" thickBot="1" x14ac:dyDescent="0.25">
      <c r="B428" s="668"/>
      <c r="C428" s="668"/>
      <c r="D428" s="1091">
        <f>SUM(D427:D427)</f>
        <v>550077</v>
      </c>
      <c r="E428" s="1091">
        <f>SUM(E427:E427)</f>
        <v>550685.04</v>
      </c>
      <c r="F428" s="1092">
        <f>SUM(F427:F427)</f>
        <v>-608.04000000003725</v>
      </c>
      <c r="G428" s="668"/>
    </row>
    <row r="429" spans="2:7" ht="13.5" thickTop="1" x14ac:dyDescent="0.2"/>
    <row r="430" spans="2:7" x14ac:dyDescent="0.2">
      <c r="B430" s="1093" t="s">
        <v>1138</v>
      </c>
      <c r="C430" s="1086" t="s">
        <v>1132</v>
      </c>
      <c r="D430" s="1086" t="s">
        <v>1133</v>
      </c>
      <c r="E430" s="1086" t="s">
        <v>1134</v>
      </c>
      <c r="F430" s="1094" t="s">
        <v>1139</v>
      </c>
      <c r="G430" s="1088" t="s">
        <v>1140</v>
      </c>
    </row>
    <row r="431" spans="2:7" x14ac:dyDescent="0.2">
      <c r="B431" s="668" t="s">
        <v>1141</v>
      </c>
      <c r="C431" s="1043">
        <f>E53*6</f>
        <v>275038.5</v>
      </c>
      <c r="D431" s="1043">
        <f>('[1]Part-time councillors 201819 FY'!D3243+'[1]Part-time councillors 201819 FY'!D3255)*6</f>
        <v>265922.03999999998</v>
      </c>
      <c r="E431" s="1095">
        <f>C431-D431</f>
        <v>9116.460000000021</v>
      </c>
      <c r="F431" s="1070">
        <v>9724.5</v>
      </c>
      <c r="G431" s="1041">
        <f>E431-F431</f>
        <v>-608.03999999997905</v>
      </c>
    </row>
    <row r="432" spans="2:7" x14ac:dyDescent="0.2">
      <c r="B432" s="668" t="s">
        <v>1142</v>
      </c>
      <c r="C432" s="1043">
        <f>E53</f>
        <v>45839.75</v>
      </c>
      <c r="D432" s="1043">
        <f>'[1]Part-time councillors 201819 FY'!J3243+'[1]Part-time councillors 201819 FY'!J3255</f>
        <v>55564.25</v>
      </c>
      <c r="E432" s="1043">
        <f>C432-D432</f>
        <v>-9724.5</v>
      </c>
      <c r="F432" s="1070"/>
      <c r="G432" s="1096"/>
    </row>
    <row r="433" spans="2:7" x14ac:dyDescent="0.2">
      <c r="B433" s="668" t="s">
        <v>1143</v>
      </c>
      <c r="C433" s="1043">
        <f>E53</f>
        <v>45839.75</v>
      </c>
      <c r="D433" s="1043">
        <f>'[1]Part-time councillors 201819 FY'!K3243+'[1]Part-time councillors 201819 FY'!K3259</f>
        <v>45895.75</v>
      </c>
      <c r="E433" s="1043">
        <f t="shared" ref="E433:E435" si="47">C433-D433</f>
        <v>-56</v>
      </c>
      <c r="F433" s="1038"/>
      <c r="G433" s="1096"/>
    </row>
    <row r="434" spans="2:7" x14ac:dyDescent="0.2">
      <c r="B434" s="668" t="s">
        <v>1144</v>
      </c>
      <c r="C434" s="1043">
        <f>E53</f>
        <v>45839.75</v>
      </c>
      <c r="D434" s="1043">
        <f>'[1]Part-time councillors 201819 FY'!L3243+'[1]Part-time councillors 201819 FY'!L3255</f>
        <v>45783.75</v>
      </c>
      <c r="E434" s="1043">
        <f t="shared" si="47"/>
        <v>56</v>
      </c>
      <c r="F434" s="1038"/>
      <c r="G434" s="1096"/>
    </row>
    <row r="435" spans="2:7" x14ac:dyDescent="0.2">
      <c r="B435" s="668" t="s">
        <v>1158</v>
      </c>
      <c r="C435" s="1043">
        <f>E53*3</f>
        <v>137519.25</v>
      </c>
      <c r="D435" s="1043">
        <f>('[1]Part-time councillors 201819 FY'!M3243+'[1]Part-time councillors 201819 FY'!M3255)*3</f>
        <v>137519.25</v>
      </c>
      <c r="E435" s="1043">
        <f t="shared" si="47"/>
        <v>0</v>
      </c>
      <c r="F435" s="1038"/>
      <c r="G435" s="1096"/>
    </row>
    <row r="436" spans="2:7" ht="13.5" thickBot="1" x14ac:dyDescent="0.25">
      <c r="B436" s="1093" t="s">
        <v>1146</v>
      </c>
      <c r="C436" s="1053"/>
      <c r="D436" s="1053"/>
      <c r="E436" s="1097">
        <f>SUM(E431:E434)</f>
        <v>-608.03999999997905</v>
      </c>
      <c r="F436" s="1075"/>
      <c r="G436" s="668"/>
    </row>
    <row r="437" spans="2:7" ht="13.5" thickTop="1" x14ac:dyDescent="0.2"/>
    <row r="438" spans="2:7" x14ac:dyDescent="0.2">
      <c r="B438" s="1084" t="s">
        <v>1250</v>
      </c>
      <c r="C438" s="668"/>
      <c r="D438" s="668"/>
      <c r="E438" s="668"/>
      <c r="F438" s="920"/>
      <c r="G438" s="668"/>
    </row>
    <row r="439" spans="2:7" x14ac:dyDescent="0.2">
      <c r="B439" s="1085" t="s">
        <v>1130</v>
      </c>
      <c r="C439" s="1086" t="s">
        <v>1131</v>
      </c>
      <c r="D439" s="1086" t="s">
        <v>1132</v>
      </c>
      <c r="E439" s="1086" t="s">
        <v>1133</v>
      </c>
      <c r="F439" s="1087" t="s">
        <v>1134</v>
      </c>
      <c r="G439" s="1088" t="s">
        <v>1135</v>
      </c>
    </row>
    <row r="440" spans="2:7" ht="15" x14ac:dyDescent="0.25">
      <c r="B440" s="956" t="s">
        <v>1251</v>
      </c>
      <c r="C440" s="355" t="s">
        <v>1252</v>
      </c>
      <c r="D440" s="1038">
        <f>E53*5</f>
        <v>229198.75</v>
      </c>
      <c r="E440" s="1089">
        <f>'[1]Part-time councillors 201819 FY'!P3627+'[1]Part-time councillors 201819 FY'!P3635</f>
        <v>232078.75</v>
      </c>
      <c r="F440" s="1038">
        <f>D440-E440</f>
        <v>-2880</v>
      </c>
      <c r="G440" s="1090"/>
    </row>
    <row r="441" spans="2:7" ht="13.5" thickBot="1" x14ac:dyDescent="0.25">
      <c r="B441" s="668"/>
      <c r="C441" s="668"/>
      <c r="D441" s="1091">
        <f>SUM(D440:D440)</f>
        <v>229198.75</v>
      </c>
      <c r="E441" s="1091">
        <f>SUM(E440:E440)</f>
        <v>232078.75</v>
      </c>
      <c r="F441" s="1092">
        <f>SUM(F440:F440)</f>
        <v>-2880</v>
      </c>
      <c r="G441" s="668"/>
    </row>
    <row r="442" spans="2:7" ht="13.5" thickTop="1" x14ac:dyDescent="0.2"/>
    <row r="443" spans="2:7" x14ac:dyDescent="0.2">
      <c r="B443" s="1093" t="s">
        <v>1138</v>
      </c>
      <c r="C443" s="1086" t="s">
        <v>1132</v>
      </c>
      <c r="D443" s="1086" t="s">
        <v>1133</v>
      </c>
      <c r="E443" s="1086" t="s">
        <v>1134</v>
      </c>
      <c r="F443" s="1094" t="s">
        <v>1139</v>
      </c>
      <c r="G443" s="1088" t="s">
        <v>1140</v>
      </c>
    </row>
    <row r="444" spans="2:7" x14ac:dyDescent="0.2">
      <c r="B444" s="668" t="s">
        <v>1253</v>
      </c>
      <c r="C444" s="1043">
        <f>E53*2</f>
        <v>91679.5</v>
      </c>
      <c r="D444" s="1043">
        <f>'[1]Part-time councillors 201819 FY'!L3627+'[1]Part-time councillors 201819 FY'!L3635</f>
        <v>91679.5</v>
      </c>
      <c r="E444" s="1043">
        <f t="shared" ref="E444:E446" si="48">C444-D444</f>
        <v>0</v>
      </c>
      <c r="F444" s="1038"/>
      <c r="G444" s="1096"/>
    </row>
    <row r="445" spans="2:7" x14ac:dyDescent="0.2">
      <c r="B445" s="668" t="s">
        <v>1254</v>
      </c>
      <c r="C445" s="1043">
        <f>E53</f>
        <v>45839.75</v>
      </c>
      <c r="D445" s="1043">
        <f>'[1]Part-time councillors 201819 FY'!M3627+'[1]Part-time councillors 201819 FY'!M3635</f>
        <v>45839.75</v>
      </c>
      <c r="E445" s="1043">
        <f t="shared" si="48"/>
        <v>0</v>
      </c>
      <c r="F445" s="1038"/>
      <c r="G445" s="1096"/>
    </row>
    <row r="446" spans="2:7" x14ac:dyDescent="0.2">
      <c r="B446" s="668" t="s">
        <v>1234</v>
      </c>
      <c r="C446" s="1043">
        <f>E53*2</f>
        <v>91679.5</v>
      </c>
      <c r="D446" s="1043">
        <f>('[1]Part-time councillors 201819 FY'!N3627+'[1]Part-time councillors 201819 FY'!N3635)*2</f>
        <v>94559.5</v>
      </c>
      <c r="E446" s="1043">
        <f t="shared" si="48"/>
        <v>-2880</v>
      </c>
      <c r="F446" s="1038"/>
      <c r="G446" s="1096"/>
    </row>
    <row r="447" spans="2:7" ht="13.5" thickBot="1" x14ac:dyDescent="0.25">
      <c r="B447" s="1093" t="s">
        <v>1146</v>
      </c>
      <c r="C447" s="1053"/>
      <c r="D447" s="1053"/>
      <c r="E447" s="1097">
        <f>SUM(E444:E446)</f>
        <v>-2880</v>
      </c>
      <c r="F447" s="1075"/>
      <c r="G447" s="668"/>
    </row>
    <row r="448" spans="2:7" ht="13.5" thickTop="1" x14ac:dyDescent="0.2"/>
    <row r="450" spans="2:14" x14ac:dyDescent="0.2">
      <c r="B450" s="1106" t="s">
        <v>1255</v>
      </c>
      <c r="C450" s="1106"/>
      <c r="D450" s="1106"/>
      <c r="E450" s="1106"/>
      <c r="F450" s="1107"/>
    </row>
    <row r="452" spans="2:14" ht="15" x14ac:dyDescent="0.25">
      <c r="B452" s="1108" t="s">
        <v>1256</v>
      </c>
      <c r="C452" s="499"/>
      <c r="D452" s="499"/>
      <c r="E452" s="499"/>
      <c r="F452" s="499"/>
      <c r="G452" s="499"/>
      <c r="H452" s="499"/>
      <c r="I452" s="499"/>
      <c r="J452" s="499"/>
      <c r="K452" s="499"/>
      <c r="L452" s="499"/>
      <c r="M452" s="499"/>
      <c r="N452" s="499"/>
    </row>
    <row r="453" spans="2:14" ht="15" x14ac:dyDescent="0.25">
      <c r="B453" s="341"/>
      <c r="C453" s="341"/>
      <c r="D453" s="1243" t="s">
        <v>1257</v>
      </c>
      <c r="E453" s="1243"/>
      <c r="F453" s="1243"/>
      <c r="G453" s="1243"/>
      <c r="H453" s="341"/>
      <c r="I453" s="341"/>
      <c r="J453" s="341"/>
      <c r="K453" s="341"/>
      <c r="L453" s="341"/>
      <c r="M453" s="341"/>
      <c r="N453" s="341"/>
    </row>
    <row r="454" spans="2:14" ht="15" x14ac:dyDescent="0.25">
      <c r="B454" s="1243" t="s">
        <v>1258</v>
      </c>
      <c r="C454" s="1243" t="s">
        <v>1259</v>
      </c>
      <c r="D454" s="1250" t="s">
        <v>1260</v>
      </c>
      <c r="E454" s="1250" t="s">
        <v>1261</v>
      </c>
      <c r="F454" s="1250" t="s">
        <v>1262</v>
      </c>
      <c r="G454" s="1244" t="s">
        <v>598</v>
      </c>
      <c r="H454" s="1109" t="s">
        <v>1263</v>
      </c>
      <c r="I454" s="1110" t="s">
        <v>1261</v>
      </c>
      <c r="J454" s="1110" t="s">
        <v>1262</v>
      </c>
      <c r="K454" s="1111" t="s">
        <v>1264</v>
      </c>
      <c r="L454" s="1243" t="s">
        <v>1265</v>
      </c>
      <c r="M454" s="1243"/>
      <c r="N454" s="1112" t="s">
        <v>1266</v>
      </c>
    </row>
    <row r="455" spans="2:14" ht="15" x14ac:dyDescent="0.25">
      <c r="B455" s="1243"/>
      <c r="C455" s="1243"/>
      <c r="D455" s="1250"/>
      <c r="E455" s="1250"/>
      <c r="F455" s="1250"/>
      <c r="G455" s="1244"/>
      <c r="H455" s="1113"/>
      <c r="I455" s="675"/>
      <c r="J455" s="1113"/>
      <c r="K455" s="1114"/>
      <c r="L455" s="1112" t="s">
        <v>1267</v>
      </c>
      <c r="M455" s="1110"/>
      <c r="N455" s="675"/>
    </row>
    <row r="456" spans="2:14" ht="15" x14ac:dyDescent="0.25">
      <c r="B456" s="1115">
        <v>43556</v>
      </c>
      <c r="C456" s="1116">
        <v>43585</v>
      </c>
      <c r="D456" s="1117">
        <f>DAYS360(B456,C456,FALSE)</f>
        <v>29</v>
      </c>
      <c r="E456" s="1117">
        <v>2</v>
      </c>
      <c r="F456" s="1117">
        <v>10</v>
      </c>
      <c r="G456" s="1118">
        <f>D456-E456-F456</f>
        <v>17</v>
      </c>
      <c r="H456" s="675">
        <f>DAYS360(B457,C457,FALSE)</f>
        <v>21</v>
      </c>
      <c r="I456" s="675">
        <v>2</v>
      </c>
      <c r="J456" s="675">
        <v>6</v>
      </c>
      <c r="K456" s="1114">
        <f>H456-I456-J456</f>
        <v>13</v>
      </c>
      <c r="L456" s="1119">
        <f>E53</f>
        <v>45839.75</v>
      </c>
      <c r="M456" s="1120">
        <f>L456*K456/G456</f>
        <v>35053.926470588238</v>
      </c>
      <c r="N456" s="1121">
        <f>M456*25%</f>
        <v>8763.4816176470595</v>
      </c>
    </row>
    <row r="457" spans="2:14" ht="15" x14ac:dyDescent="0.25">
      <c r="B457" s="1116">
        <v>43564</v>
      </c>
      <c r="C457" s="1116">
        <v>43585</v>
      </c>
      <c r="D457" s="1117"/>
      <c r="E457" s="1122"/>
      <c r="F457" s="1122"/>
      <c r="G457" s="1123"/>
      <c r="H457" s="341"/>
      <c r="I457" s="341"/>
      <c r="J457" s="341"/>
      <c r="K457" s="1124"/>
      <c r="L457" s="341"/>
      <c r="M457" s="675"/>
      <c r="N457" s="1121"/>
    </row>
    <row r="458" spans="2:14" ht="15" x14ac:dyDescent="0.25">
      <c r="B458" s="1116">
        <v>43586</v>
      </c>
      <c r="C458" s="1116">
        <v>43616</v>
      </c>
      <c r="D458" s="1117">
        <f>DAYS360(B458,C458,FALSE)</f>
        <v>30</v>
      </c>
      <c r="E458" s="1122">
        <v>1</v>
      </c>
      <c r="F458" s="1122">
        <v>8</v>
      </c>
      <c r="G458" s="1123">
        <f>D458-E458-F458</f>
        <v>21</v>
      </c>
      <c r="H458" s="675">
        <f>DAYS360(B458,C458,FALSE)</f>
        <v>30</v>
      </c>
      <c r="I458" s="675">
        <v>1</v>
      </c>
      <c r="J458" s="675">
        <v>8</v>
      </c>
      <c r="K458" s="1124">
        <f>H458-I458-J458</f>
        <v>21</v>
      </c>
      <c r="L458" s="1119">
        <f>E53</f>
        <v>45839.75</v>
      </c>
      <c r="M458" s="1121">
        <f>L458</f>
        <v>45839.75</v>
      </c>
      <c r="N458" s="1121">
        <f t="shared" ref="N458:N459" si="49">M458*25%</f>
        <v>11459.9375</v>
      </c>
    </row>
    <row r="459" spans="2:14" ht="15" x14ac:dyDescent="0.25">
      <c r="B459" s="1116">
        <v>43617</v>
      </c>
      <c r="C459" s="1116">
        <v>43646</v>
      </c>
      <c r="D459" s="1117">
        <f>DAYS360(B459,C459,FALSE)</f>
        <v>29</v>
      </c>
      <c r="E459" s="1122">
        <v>1</v>
      </c>
      <c r="F459" s="1122">
        <v>10</v>
      </c>
      <c r="G459" s="1123">
        <f>D459-E459-F459</f>
        <v>18</v>
      </c>
      <c r="H459" s="675">
        <f>DAYS360(B459,C459,FALSE)</f>
        <v>29</v>
      </c>
      <c r="I459" s="675">
        <v>1</v>
      </c>
      <c r="J459" s="675">
        <v>10</v>
      </c>
      <c r="K459" s="1124">
        <f>H459-I459-J459</f>
        <v>18</v>
      </c>
      <c r="L459" s="1119">
        <f>E53</f>
        <v>45839.75</v>
      </c>
      <c r="M459" s="1121">
        <f>L459</f>
        <v>45839.75</v>
      </c>
      <c r="N459" s="1121">
        <f t="shared" si="49"/>
        <v>11459.9375</v>
      </c>
    </row>
    <row r="460" spans="2:14" ht="15.75" thickBot="1" x14ac:dyDescent="0.3">
      <c r="B460" s="499"/>
      <c r="C460" s="499"/>
      <c r="D460" s="1125">
        <f>SUM(D456:D459)</f>
        <v>88</v>
      </c>
      <c r="E460" s="1125">
        <f t="shared" ref="E460:N460" si="50">SUM(E456:E459)</f>
        <v>4</v>
      </c>
      <c r="F460" s="1125">
        <f t="shared" si="50"/>
        <v>28</v>
      </c>
      <c r="G460" s="1125">
        <f t="shared" si="50"/>
        <v>56</v>
      </c>
      <c r="H460" s="1125">
        <f t="shared" si="50"/>
        <v>80</v>
      </c>
      <c r="I460" s="1125">
        <f t="shared" si="50"/>
        <v>4</v>
      </c>
      <c r="J460" s="1125">
        <f t="shared" si="50"/>
        <v>24</v>
      </c>
      <c r="K460" s="1125">
        <f t="shared" si="50"/>
        <v>52</v>
      </c>
      <c r="L460" s="1126">
        <f t="shared" si="50"/>
        <v>137519.25</v>
      </c>
      <c r="M460" s="1126">
        <f t="shared" si="50"/>
        <v>126733.42647058824</v>
      </c>
      <c r="N460" s="1126">
        <f t="shared" si="50"/>
        <v>31683.356617647059</v>
      </c>
    </row>
    <row r="461" spans="2:14" ht="15.75" thickTop="1" x14ac:dyDescent="0.25">
      <c r="B461" s="499"/>
      <c r="C461" s="499"/>
      <c r="D461" s="499"/>
      <c r="E461" s="499"/>
      <c r="F461" s="499"/>
      <c r="G461" s="499"/>
      <c r="H461" s="499"/>
      <c r="I461" s="499"/>
      <c r="J461" s="499"/>
      <c r="K461" s="499"/>
      <c r="L461" s="499"/>
      <c r="M461" s="355"/>
      <c r="N461" s="355"/>
    </row>
    <row r="462" spans="2:14" ht="15" x14ac:dyDescent="0.25">
      <c r="B462" s="1108" t="s">
        <v>1268</v>
      </c>
      <c r="C462" s="499"/>
      <c r="D462" s="499"/>
      <c r="E462" s="499"/>
      <c r="F462" s="499"/>
      <c r="G462" s="499"/>
      <c r="H462" s="499"/>
      <c r="I462" s="499"/>
      <c r="J462" s="499"/>
      <c r="K462" s="499"/>
      <c r="L462" s="499"/>
      <c r="M462" s="499"/>
      <c r="N462" s="499"/>
    </row>
    <row r="463" spans="2:14" ht="15" x14ac:dyDescent="0.25">
      <c r="B463" s="341"/>
      <c r="C463" s="341"/>
      <c r="D463" s="1243" t="s">
        <v>1257</v>
      </c>
      <c r="E463" s="1243"/>
      <c r="F463" s="1243"/>
      <c r="G463" s="1243"/>
      <c r="H463" s="341"/>
      <c r="I463" s="341"/>
      <c r="J463" s="341"/>
      <c r="K463" s="341"/>
      <c r="L463" s="341"/>
      <c r="M463" s="341"/>
      <c r="N463" s="341"/>
    </row>
    <row r="464" spans="2:14" ht="15" x14ac:dyDescent="0.25">
      <c r="B464" s="1241" t="s">
        <v>1258</v>
      </c>
      <c r="C464" s="1241" t="s">
        <v>1259</v>
      </c>
      <c r="D464" s="1245" t="s">
        <v>1260</v>
      </c>
      <c r="E464" s="1245" t="s">
        <v>1261</v>
      </c>
      <c r="F464" s="1245" t="s">
        <v>1262</v>
      </c>
      <c r="G464" s="1244" t="s">
        <v>598</v>
      </c>
      <c r="H464" s="1241" t="s">
        <v>1263</v>
      </c>
      <c r="I464" s="1241" t="s">
        <v>1261</v>
      </c>
      <c r="J464" s="1241" t="s">
        <v>1262</v>
      </c>
      <c r="K464" s="1242" t="s">
        <v>1264</v>
      </c>
      <c r="L464" s="1243" t="s">
        <v>1265</v>
      </c>
      <c r="M464" s="1243"/>
      <c r="N464" s="1112" t="s">
        <v>1266</v>
      </c>
    </row>
    <row r="465" spans="2:14" ht="15" x14ac:dyDescent="0.25">
      <c r="B465" s="1241"/>
      <c r="C465" s="1241"/>
      <c r="D465" s="1245"/>
      <c r="E465" s="1245"/>
      <c r="F465" s="1245"/>
      <c r="G465" s="1244"/>
      <c r="H465" s="1241"/>
      <c r="I465" s="1241"/>
      <c r="J465" s="1241"/>
      <c r="K465" s="1242"/>
      <c r="L465" s="1112" t="s">
        <v>1267</v>
      </c>
      <c r="M465" s="1110"/>
      <c r="N465" s="675"/>
    </row>
    <row r="466" spans="2:14" ht="15" x14ac:dyDescent="0.25">
      <c r="B466" s="1116">
        <v>43607</v>
      </c>
      <c r="C466" s="1127">
        <v>43616</v>
      </c>
      <c r="D466" s="1128"/>
      <c r="E466" s="1122"/>
      <c r="F466" s="1122"/>
      <c r="G466" s="1123"/>
      <c r="H466" s="341"/>
      <c r="I466" s="675"/>
      <c r="J466" s="675"/>
      <c r="K466" s="1124"/>
      <c r="L466" s="1121"/>
      <c r="M466" s="1121"/>
      <c r="N466" s="675"/>
    </row>
    <row r="467" spans="2:14" ht="15" x14ac:dyDescent="0.25">
      <c r="B467" s="1116">
        <v>43586</v>
      </c>
      <c r="C467" s="1127">
        <v>43616</v>
      </c>
      <c r="D467" s="1128">
        <f>DAYS360(B467,C467,FALSE)</f>
        <v>30</v>
      </c>
      <c r="E467" s="1122">
        <v>1</v>
      </c>
      <c r="F467" s="1122">
        <v>8</v>
      </c>
      <c r="G467" s="1123">
        <f>D467-E467-F467</f>
        <v>21</v>
      </c>
      <c r="H467" s="675">
        <f>DAYS360(B466,C466,FALSE)</f>
        <v>9</v>
      </c>
      <c r="I467" s="675">
        <v>0</v>
      </c>
      <c r="J467" s="675">
        <v>2</v>
      </c>
      <c r="K467" s="1124">
        <f>H467-I467-J467</f>
        <v>7</v>
      </c>
      <c r="L467" s="1121">
        <f>E53</f>
        <v>45839.75</v>
      </c>
      <c r="M467" s="690">
        <f>L467*K467/G467</f>
        <v>15279.916666666666</v>
      </c>
      <c r="N467" s="1121">
        <f>M467*0.25</f>
        <v>3819.9791666666665</v>
      </c>
    </row>
    <row r="468" spans="2:14" ht="15" x14ac:dyDescent="0.25">
      <c r="B468" s="1116">
        <v>43617</v>
      </c>
      <c r="C468" s="1116">
        <v>43646</v>
      </c>
      <c r="D468" s="1128">
        <f>DAYS360(B468,C468,FALSE)</f>
        <v>29</v>
      </c>
      <c r="E468" s="1122">
        <v>1</v>
      </c>
      <c r="F468" s="1122">
        <v>10</v>
      </c>
      <c r="G468" s="1123">
        <f>D468-E468-F468</f>
        <v>18</v>
      </c>
      <c r="H468" s="675">
        <f>DAYS360(B468,C468,FALSE)</f>
        <v>29</v>
      </c>
      <c r="I468" s="675">
        <v>1</v>
      </c>
      <c r="J468" s="675">
        <v>10</v>
      </c>
      <c r="K468" s="1124">
        <f>H468-I468-J468</f>
        <v>18</v>
      </c>
      <c r="L468" s="1121">
        <f>E53</f>
        <v>45839.75</v>
      </c>
      <c r="M468" s="1121">
        <f>L468</f>
        <v>45839.75</v>
      </c>
      <c r="N468" s="1121">
        <f>M468*0.25</f>
        <v>11459.9375</v>
      </c>
    </row>
    <row r="469" spans="2:14" ht="15.75" thickBot="1" x14ac:dyDescent="0.3">
      <c r="B469" s="336"/>
      <c r="C469" s="336"/>
      <c r="D469" s="1129">
        <f>SUM(D467:D468)</f>
        <v>59</v>
      </c>
      <c r="E469" s="1129">
        <f t="shared" ref="E469:N469" si="51">SUM(E467:E468)</f>
        <v>2</v>
      </c>
      <c r="F469" s="1129">
        <f t="shared" si="51"/>
        <v>18</v>
      </c>
      <c r="G469" s="1129">
        <f t="shared" si="51"/>
        <v>39</v>
      </c>
      <c r="H469" s="1129">
        <f t="shared" si="51"/>
        <v>38</v>
      </c>
      <c r="I469" s="1129">
        <f t="shared" si="51"/>
        <v>1</v>
      </c>
      <c r="J469" s="1129">
        <f t="shared" si="51"/>
        <v>12</v>
      </c>
      <c r="K469" s="1129">
        <f t="shared" si="51"/>
        <v>25</v>
      </c>
      <c r="L469" s="1130">
        <f t="shared" si="51"/>
        <v>91679.5</v>
      </c>
      <c r="M469" s="1130">
        <f t="shared" si="51"/>
        <v>61119.666666666664</v>
      </c>
      <c r="N469" s="1130">
        <f t="shared" si="51"/>
        <v>15279.916666666666</v>
      </c>
    </row>
    <row r="470" spans="2:14" ht="13.5" thickTop="1" x14ac:dyDescent="0.2"/>
  </sheetData>
  <mergeCells count="39">
    <mergeCell ref="C45:E45"/>
    <mergeCell ref="F45:F46"/>
    <mergeCell ref="P17:Q17"/>
    <mergeCell ref="C18:C19"/>
    <mergeCell ref="D18:F18"/>
    <mergeCell ref="G18:G19"/>
    <mergeCell ref="I18:K18"/>
    <mergeCell ref="L18:L19"/>
    <mergeCell ref="M18:M19"/>
    <mergeCell ref="O18:O19"/>
    <mergeCell ref="P18:P19"/>
    <mergeCell ref="Q18:Q19"/>
    <mergeCell ref="R18:R19"/>
    <mergeCell ref="B30:I30"/>
    <mergeCell ref="G32:I32"/>
    <mergeCell ref="B42:I42"/>
    <mergeCell ref="B44:I44"/>
    <mergeCell ref="B56:I56"/>
    <mergeCell ref="B65:I65"/>
    <mergeCell ref="D453:G453"/>
    <mergeCell ref="B454:B455"/>
    <mergeCell ref="C454:C455"/>
    <mergeCell ref="D454:D455"/>
    <mergeCell ref="E454:E455"/>
    <mergeCell ref="F454:F455"/>
    <mergeCell ref="G454:G455"/>
    <mergeCell ref="B464:B465"/>
    <mergeCell ref="C464:C465"/>
    <mergeCell ref="D464:D465"/>
    <mergeCell ref="E464:E465"/>
    <mergeCell ref="F464:F465"/>
    <mergeCell ref="J464:J465"/>
    <mergeCell ref="K464:K465"/>
    <mergeCell ref="L464:M464"/>
    <mergeCell ref="L454:M454"/>
    <mergeCell ref="D463:G463"/>
    <mergeCell ref="G464:G465"/>
    <mergeCell ref="H464:H465"/>
    <mergeCell ref="I464:I465"/>
  </mergeCells>
  <pageMargins left="0.7" right="0.7" top="0.75" bottom="0.75" header="0.3" footer="0.3"/>
  <pageSetup paperSize="9" scale="41" fitToHeight="0" orientation="landscape" r:id="rId1"/>
  <rowBreaks count="1" manualBreakCount="1">
    <brk id="28"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76"/>
  <sheetViews>
    <sheetView topLeftCell="A61" zoomScale="85" zoomScaleNormal="85" workbookViewId="0">
      <selection activeCell="C78" sqref="C78"/>
    </sheetView>
  </sheetViews>
  <sheetFormatPr defaultRowHeight="15" x14ac:dyDescent="0.25"/>
  <cols>
    <col min="1" max="1" width="9.140625" style="499"/>
    <col min="2" max="2" width="54.85546875" style="499" bestFit="1" customWidth="1"/>
    <col min="3" max="3" width="15.5703125" style="499" bestFit="1" customWidth="1"/>
    <col min="4" max="16384" width="9.140625" style="499"/>
  </cols>
  <sheetData>
    <row r="2" spans="1:4" ht="15.75" x14ac:dyDescent="0.25">
      <c r="A2" s="1177" t="s">
        <v>1324</v>
      </c>
    </row>
    <row r="3" spans="1:4" x14ac:dyDescent="0.25">
      <c r="B3" s="1284"/>
      <c r="C3" s="1284"/>
    </row>
    <row r="4" spans="1:4" x14ac:dyDescent="0.25">
      <c r="B4" s="1284"/>
      <c r="C4" s="1284"/>
    </row>
    <row r="5" spans="1:4" x14ac:dyDescent="0.25">
      <c r="B5" s="1284"/>
      <c r="C5" s="1284"/>
    </row>
    <row r="6" spans="1:4" x14ac:dyDescent="0.25">
      <c r="B6" s="1284"/>
      <c r="C6" s="1284"/>
    </row>
    <row r="7" spans="1:4" ht="15.75" thickBot="1" x14ac:dyDescent="0.3">
      <c r="B7" s="1285"/>
      <c r="C7" s="1285"/>
    </row>
    <row r="8" spans="1:4" x14ac:dyDescent="0.25">
      <c r="B8" s="1282" t="s">
        <v>1277</v>
      </c>
      <c r="C8" s="1283"/>
      <c r="D8" s="336"/>
    </row>
    <row r="9" spans="1:4" x14ac:dyDescent="0.25">
      <c r="B9" s="1147" t="s">
        <v>1278</v>
      </c>
      <c r="C9" s="1148" t="s">
        <v>420</v>
      </c>
    </row>
    <row r="10" spans="1:4" x14ac:dyDescent="0.25">
      <c r="B10" s="1149" t="s">
        <v>1279</v>
      </c>
      <c r="C10" s="1355">
        <v>32245035.700000007</v>
      </c>
    </row>
    <row r="11" spans="1:4" x14ac:dyDescent="0.25">
      <c r="B11" s="956" t="s">
        <v>1280</v>
      </c>
      <c r="C11" s="1355">
        <v>13411820.359999999</v>
      </c>
    </row>
    <row r="12" spans="1:4" x14ac:dyDescent="0.25">
      <c r="B12" s="956" t="s">
        <v>1281</v>
      </c>
      <c r="C12" s="1356">
        <v>30118422.329999998</v>
      </c>
    </row>
    <row r="13" spans="1:4" x14ac:dyDescent="0.25">
      <c r="B13" s="956" t="s">
        <v>1282</v>
      </c>
      <c r="C13" s="1355">
        <v>27698284.370000001</v>
      </c>
    </row>
    <row r="14" spans="1:4" x14ac:dyDescent="0.25">
      <c r="B14" s="956" t="s">
        <v>1283</v>
      </c>
      <c r="C14" s="1355">
        <v>35800353.339999989</v>
      </c>
    </row>
    <row r="15" spans="1:4" x14ac:dyDescent="0.25">
      <c r="B15" s="1153" t="s">
        <v>1285</v>
      </c>
      <c r="C15" s="1355">
        <v>1489687.0699999998</v>
      </c>
    </row>
    <row r="16" spans="1:4" x14ac:dyDescent="0.25">
      <c r="B16" s="956" t="s">
        <v>1286</v>
      </c>
      <c r="C16" s="1355">
        <v>220497.77000000005</v>
      </c>
    </row>
    <row r="17" spans="2:3" x14ac:dyDescent="0.25">
      <c r="B17" s="956" t="s">
        <v>1287</v>
      </c>
      <c r="C17" s="1355">
        <v>32449.279999999999</v>
      </c>
    </row>
    <row r="18" spans="2:3" x14ac:dyDescent="0.25">
      <c r="B18" s="956" t="s">
        <v>1288</v>
      </c>
      <c r="C18" s="1355">
        <v>1135209.22</v>
      </c>
    </row>
    <row r="19" spans="2:3" x14ac:dyDescent="0.25">
      <c r="B19" s="956" t="s">
        <v>1289</v>
      </c>
      <c r="C19" s="1150">
        <v>343296.47</v>
      </c>
    </row>
    <row r="20" spans="2:3" x14ac:dyDescent="0.25">
      <c r="B20" s="956" t="s">
        <v>1290</v>
      </c>
      <c r="C20" s="1150">
        <v>1301662.22</v>
      </c>
    </row>
    <row r="21" spans="2:3" x14ac:dyDescent="0.25">
      <c r="B21" s="956" t="s">
        <v>1291</v>
      </c>
      <c r="C21" s="1150">
        <v>421601.32</v>
      </c>
    </row>
    <row r="22" spans="2:3" x14ac:dyDescent="0.25">
      <c r="B22" s="956" t="s">
        <v>1292</v>
      </c>
      <c r="C22" s="1150">
        <v>455639.60999999993</v>
      </c>
    </row>
    <row r="23" spans="2:3" x14ac:dyDescent="0.25">
      <c r="B23" s="956" t="s">
        <v>1293</v>
      </c>
      <c r="C23" s="1150">
        <v>114270.05</v>
      </c>
    </row>
    <row r="24" spans="2:3" x14ac:dyDescent="0.25">
      <c r="B24" s="956" t="s">
        <v>1294</v>
      </c>
      <c r="C24" s="1150">
        <v>1151283.1099999999</v>
      </c>
    </row>
    <row r="25" spans="2:3" x14ac:dyDescent="0.25">
      <c r="B25" s="956" t="s">
        <v>1295</v>
      </c>
      <c r="C25" s="1150">
        <v>985047.58000000007</v>
      </c>
    </row>
    <row r="26" spans="2:3" x14ac:dyDescent="0.25">
      <c r="B26" s="956" t="s">
        <v>1296</v>
      </c>
      <c r="C26" s="1150">
        <v>895323.15999999992</v>
      </c>
    </row>
    <row r="27" spans="2:3" x14ac:dyDescent="0.25">
      <c r="B27" s="956" t="s">
        <v>1297</v>
      </c>
      <c r="C27" s="1150">
        <v>334355</v>
      </c>
    </row>
    <row r="28" spans="2:3" x14ac:dyDescent="0.25">
      <c r="B28" s="956" t="s">
        <v>1298</v>
      </c>
      <c r="C28" s="1150">
        <v>266899.08</v>
      </c>
    </row>
    <row r="29" spans="2:3" x14ac:dyDescent="0.25">
      <c r="B29" s="956" t="s">
        <v>1299</v>
      </c>
      <c r="C29" s="1150">
        <v>1278474.45</v>
      </c>
    </row>
    <row r="30" spans="2:3" x14ac:dyDescent="0.25">
      <c r="B30" s="956" t="s">
        <v>1300</v>
      </c>
      <c r="C30" s="1150">
        <v>480399.44</v>
      </c>
    </row>
    <row r="31" spans="2:3" x14ac:dyDescent="0.25">
      <c r="B31" s="956" t="s">
        <v>1301</v>
      </c>
      <c r="C31" s="1150">
        <v>686818</v>
      </c>
    </row>
    <row r="32" spans="2:3" x14ac:dyDescent="0.25">
      <c r="B32" s="956" t="s">
        <v>1302</v>
      </c>
      <c r="C32" s="1150">
        <v>308498.25</v>
      </c>
    </row>
    <row r="33" spans="2:3" x14ac:dyDescent="0.25">
      <c r="B33" s="956" t="s">
        <v>1303</v>
      </c>
      <c r="C33" s="1150">
        <v>45515.8</v>
      </c>
    </row>
    <row r="34" spans="2:3" x14ac:dyDescent="0.25">
      <c r="B34" s="956" t="s">
        <v>1304</v>
      </c>
      <c r="C34" s="1150">
        <v>2066021.57</v>
      </c>
    </row>
    <row r="35" spans="2:3" x14ac:dyDescent="0.25">
      <c r="B35" s="956" t="s">
        <v>1305</v>
      </c>
      <c r="C35" s="1150">
        <v>155549.43999999997</v>
      </c>
    </row>
    <row r="36" spans="2:3" x14ac:dyDescent="0.25">
      <c r="B36" s="956" t="s">
        <v>1306</v>
      </c>
      <c r="C36" s="1150">
        <v>1105556.06</v>
      </c>
    </row>
    <row r="37" spans="2:3" x14ac:dyDescent="0.25">
      <c r="B37" s="956" t="s">
        <v>1307</v>
      </c>
      <c r="C37" s="1150">
        <v>66901756.74000001</v>
      </c>
    </row>
    <row r="38" spans="2:3" x14ac:dyDescent="0.25">
      <c r="B38" s="956" t="s">
        <v>1308</v>
      </c>
      <c r="C38" s="1150">
        <v>4405939.63</v>
      </c>
    </row>
    <row r="39" spans="2:3" x14ac:dyDescent="0.25">
      <c r="B39" s="956" t="s">
        <v>1309</v>
      </c>
      <c r="C39" s="1150">
        <v>22640267.73</v>
      </c>
    </row>
    <row r="40" spans="2:3" x14ac:dyDescent="0.25">
      <c r="B40" s="956" t="s">
        <v>1310</v>
      </c>
      <c r="C40" s="1150">
        <v>1638126.0699999998</v>
      </c>
    </row>
    <row r="41" spans="2:3" x14ac:dyDescent="0.25">
      <c r="B41" s="956" t="s">
        <v>1311</v>
      </c>
      <c r="C41" s="1150">
        <v>211915.91999999998</v>
      </c>
    </row>
    <row r="42" spans="2:3" x14ac:dyDescent="0.25">
      <c r="B42" s="956" t="s">
        <v>1312</v>
      </c>
      <c r="C42" s="1150">
        <v>282134.3</v>
      </c>
    </row>
    <row r="43" spans="2:3" x14ac:dyDescent="0.25">
      <c r="B43" s="956" t="s">
        <v>1313</v>
      </c>
      <c r="C43" s="1150">
        <v>1115342.01</v>
      </c>
    </row>
    <row r="44" spans="2:3" x14ac:dyDescent="0.25">
      <c r="B44" s="956" t="s">
        <v>1314</v>
      </c>
      <c r="C44" s="1150">
        <v>1939250.8399999999</v>
      </c>
    </row>
    <row r="45" spans="2:3" x14ac:dyDescent="0.25">
      <c r="B45" s="956" t="s">
        <v>1315</v>
      </c>
      <c r="C45" s="1150">
        <v>5189068.9499999993</v>
      </c>
    </row>
    <row r="46" spans="2:3" x14ac:dyDescent="0.25">
      <c r="B46" s="956" t="s">
        <v>1316</v>
      </c>
      <c r="C46" s="1150">
        <v>358415.26</v>
      </c>
    </row>
    <row r="47" spans="2:3" x14ac:dyDescent="0.25">
      <c r="B47" s="1191" t="s">
        <v>1750</v>
      </c>
      <c r="C47" s="1192">
        <v>9590814.9700000007</v>
      </c>
    </row>
    <row r="48" spans="2:3" x14ac:dyDescent="0.25">
      <c r="B48" s="1191" t="s">
        <v>1751</v>
      </c>
      <c r="C48" s="1192">
        <v>6854028.9900000002</v>
      </c>
    </row>
    <row r="49" spans="2:3" x14ac:dyDescent="0.25">
      <c r="B49" s="1191"/>
      <c r="C49" s="1192"/>
    </row>
    <row r="50" spans="2:3" x14ac:dyDescent="0.25">
      <c r="B50" s="1191"/>
      <c r="C50" s="1192"/>
    </row>
    <row r="51" spans="2:3" x14ac:dyDescent="0.25">
      <c r="B51" s="956"/>
      <c r="C51" s="1150">
        <v>0</v>
      </c>
    </row>
    <row r="52" spans="2:3" x14ac:dyDescent="0.25">
      <c r="B52" s="956"/>
      <c r="C52" s="1150">
        <v>0</v>
      </c>
    </row>
    <row r="53" spans="2:3" x14ac:dyDescent="0.25">
      <c r="B53" s="956"/>
      <c r="C53" s="1150">
        <v>0</v>
      </c>
    </row>
    <row r="54" spans="2:3" x14ac:dyDescent="0.25">
      <c r="B54" s="956"/>
      <c r="C54" s="1150">
        <v>0</v>
      </c>
    </row>
    <row r="55" spans="2:3" x14ac:dyDescent="0.25">
      <c r="B55" s="956"/>
      <c r="C55" s="1150">
        <v>0</v>
      </c>
    </row>
    <row r="56" spans="2:3" x14ac:dyDescent="0.25">
      <c r="B56" s="956"/>
      <c r="C56" s="1150">
        <v>0</v>
      </c>
    </row>
    <row r="57" spans="2:3" x14ac:dyDescent="0.25">
      <c r="B57" s="956"/>
      <c r="C57" s="1150">
        <v>0</v>
      </c>
    </row>
    <row r="58" spans="2:3" x14ac:dyDescent="0.25">
      <c r="B58" s="956"/>
      <c r="C58" s="1150">
        <v>0</v>
      </c>
    </row>
    <row r="59" spans="2:3" x14ac:dyDescent="0.25">
      <c r="B59" s="956"/>
      <c r="C59" s="1150">
        <v>0</v>
      </c>
    </row>
    <row r="60" spans="2:3" x14ac:dyDescent="0.25">
      <c r="B60" s="956"/>
      <c r="C60" s="1150">
        <v>0</v>
      </c>
    </row>
    <row r="61" spans="2:3" x14ac:dyDescent="0.25">
      <c r="B61" s="956"/>
      <c r="C61" s="1150">
        <v>0</v>
      </c>
    </row>
    <row r="62" spans="2:3" x14ac:dyDescent="0.25">
      <c r="B62" s="956"/>
      <c r="C62" s="1150">
        <v>0</v>
      </c>
    </row>
    <row r="63" spans="2:3" x14ac:dyDescent="0.25">
      <c r="B63" s="956"/>
      <c r="C63" s="1150">
        <v>0</v>
      </c>
    </row>
    <row r="64" spans="2:3" x14ac:dyDescent="0.25">
      <c r="B64" s="956"/>
      <c r="C64" s="1150">
        <v>0</v>
      </c>
    </row>
    <row r="65" spans="2:3" x14ac:dyDescent="0.25">
      <c r="B65" s="956"/>
      <c r="C65" s="1150">
        <v>0</v>
      </c>
    </row>
    <row r="66" spans="2:3" x14ac:dyDescent="0.25">
      <c r="B66" s="956"/>
      <c r="C66" s="1150">
        <v>0</v>
      </c>
    </row>
    <row r="67" spans="2:3" x14ac:dyDescent="0.25">
      <c r="B67" s="956"/>
      <c r="C67" s="1150">
        <v>0</v>
      </c>
    </row>
    <row r="68" spans="2:3" x14ac:dyDescent="0.25">
      <c r="B68" s="956"/>
      <c r="C68" s="1150">
        <v>0</v>
      </c>
    </row>
    <row r="69" spans="2:3" x14ac:dyDescent="0.25">
      <c r="B69" s="956"/>
      <c r="C69" s="1150">
        <v>0</v>
      </c>
    </row>
    <row r="70" spans="2:3" x14ac:dyDescent="0.25">
      <c r="B70" s="956"/>
      <c r="C70" s="1150">
        <v>0</v>
      </c>
    </row>
    <row r="71" spans="2:3" x14ac:dyDescent="0.25">
      <c r="B71" s="956"/>
      <c r="C71" s="1150">
        <v>0</v>
      </c>
    </row>
    <row r="72" spans="2:3" x14ac:dyDescent="0.25">
      <c r="B72" s="956"/>
      <c r="C72" s="1150">
        <v>0</v>
      </c>
    </row>
    <row r="73" spans="2:3" x14ac:dyDescent="0.25">
      <c r="B73" s="956"/>
      <c r="C73" s="1150">
        <v>0</v>
      </c>
    </row>
    <row r="74" spans="2:3" x14ac:dyDescent="0.25">
      <c r="B74" s="956"/>
      <c r="C74" s="1150">
        <v>0</v>
      </c>
    </row>
    <row r="75" spans="2:3" x14ac:dyDescent="0.25">
      <c r="B75" s="956"/>
      <c r="C75" s="1150">
        <v>0</v>
      </c>
    </row>
    <row r="76" spans="2:3" ht="15.75" thickBot="1" x14ac:dyDescent="0.3">
      <c r="B76" s="1151" t="s">
        <v>1284</v>
      </c>
      <c r="C76" s="1152">
        <f>SUM(C10:C75)</f>
        <v>275675031.46000004</v>
      </c>
    </row>
  </sheetData>
  <mergeCells count="2">
    <mergeCell ref="B8:C8"/>
    <mergeCell ref="B3:C7"/>
  </mergeCells>
  <hyperlinks>
    <hyperlink ref="A2" location="'C.5.9.3 Disclosure note'!A1" display="Back to C.5.9.3 Disclosure not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89"/>
  <sheetViews>
    <sheetView topLeftCell="A1048557" workbookViewId="0">
      <selection activeCell="B1048560" sqref="B1048560"/>
    </sheetView>
  </sheetViews>
  <sheetFormatPr defaultRowHeight="15" x14ac:dyDescent="0.25"/>
  <cols>
    <col min="1" max="1" width="7" style="1199" customWidth="1"/>
    <col min="2" max="2" width="50.5703125" style="1199" customWidth="1"/>
    <col min="3" max="3" width="35.5703125" style="1199" customWidth="1"/>
    <col min="4" max="4" width="25.28515625" style="1199" customWidth="1"/>
    <col min="5" max="5" width="16.28515625" style="1199" customWidth="1"/>
    <col min="6" max="6" width="9" style="1199" customWidth="1"/>
    <col min="7" max="7" width="17.28515625" style="1199" customWidth="1"/>
    <col min="8" max="8" width="16.7109375" style="1199" customWidth="1"/>
    <col min="9" max="9" width="12.85546875" style="1199" customWidth="1"/>
    <col min="10" max="10" width="38.42578125" style="1199" customWidth="1"/>
    <col min="11" max="11" width="43.5703125" style="1199" customWidth="1"/>
    <col min="12" max="12" width="4" style="1199" customWidth="1"/>
    <col min="13" max="13" width="7" style="1199" customWidth="1"/>
    <col min="14" max="14" width="12.85546875" style="1199" customWidth="1"/>
    <col min="15" max="15" width="9.140625" style="1199"/>
    <col min="16" max="16" width="34" style="1199" customWidth="1"/>
    <col min="17" max="17" width="5.28515625" style="1199" customWidth="1"/>
    <col min="18" max="18" width="14" style="1199" customWidth="1"/>
    <col min="19" max="19" width="5.28515625" style="1199" customWidth="1"/>
    <col min="20" max="20" width="4.42578125" style="1199" customWidth="1"/>
    <col min="21" max="21" width="9.85546875" style="1199" customWidth="1"/>
    <col min="22" max="22" width="4" style="1199" customWidth="1"/>
    <col min="23" max="23" width="22.85546875" style="1199" customWidth="1"/>
    <col min="24" max="24" width="1.85546875" style="1199" customWidth="1"/>
    <col min="25" max="25" width="22.85546875" style="1199" customWidth="1"/>
    <col min="26" max="26" width="2.7109375" style="1199" customWidth="1"/>
    <col min="27" max="27" width="22.85546875" style="1199" customWidth="1"/>
    <col min="28" max="28" width="3" style="1199" customWidth="1"/>
    <col min="29" max="29" width="5" style="1199" customWidth="1"/>
    <col min="30" max="30" width="7" style="1199" customWidth="1"/>
    <col min="31" max="31" width="40.7109375" style="1199" customWidth="1"/>
    <col min="32" max="32" width="39.7109375" style="1199" customWidth="1"/>
    <col min="33" max="33" width="35.5703125" style="1199" customWidth="1"/>
    <col min="34" max="34" width="3.42578125" style="1199" customWidth="1"/>
    <col min="35" max="35" width="6.5703125" style="1199" customWidth="1"/>
    <col min="36" max="36" width="21.42578125" style="1199" customWidth="1"/>
    <col min="37" max="16384" width="9.140625" style="1199"/>
  </cols>
  <sheetData>
    <row r="2" spans="1:36" x14ac:dyDescent="0.25">
      <c r="B2" s="1200" t="s">
        <v>1749</v>
      </c>
    </row>
    <row r="3" spans="1:36" s="1200" customFormat="1" x14ac:dyDescent="0.25">
      <c r="A3" s="1200" t="s">
        <v>1460</v>
      </c>
      <c r="B3" s="1200" t="s">
        <v>1459</v>
      </c>
      <c r="C3" s="1200" t="s">
        <v>1458</v>
      </c>
      <c r="D3" s="1200" t="s">
        <v>1457</v>
      </c>
      <c r="E3" s="1200" t="s">
        <v>1456</v>
      </c>
      <c r="F3" s="1200" t="s">
        <v>1455</v>
      </c>
      <c r="G3" s="1193" t="s">
        <v>1454</v>
      </c>
      <c r="H3" s="1193" t="s">
        <v>1453</v>
      </c>
      <c r="I3" s="1193" t="s">
        <v>1452</v>
      </c>
      <c r="J3" s="1200" t="s">
        <v>1451</v>
      </c>
      <c r="K3" s="1200" t="s">
        <v>1450</v>
      </c>
      <c r="L3" s="1200" t="s">
        <v>1449</v>
      </c>
      <c r="M3" s="1200" t="s">
        <v>1448</v>
      </c>
      <c r="N3" s="1200" t="s">
        <v>1447</v>
      </c>
      <c r="O3" s="1200" t="s">
        <v>1446</v>
      </c>
      <c r="P3" s="1200" t="s">
        <v>1445</v>
      </c>
      <c r="Q3" s="1200" t="s">
        <v>1444</v>
      </c>
      <c r="R3" s="1200" t="s">
        <v>1443</v>
      </c>
      <c r="S3" s="1200" t="s">
        <v>1442</v>
      </c>
      <c r="T3" s="1200" t="s">
        <v>1441</v>
      </c>
      <c r="U3" s="1200" t="s">
        <v>1440</v>
      </c>
      <c r="V3" s="1200" t="s">
        <v>1439</v>
      </c>
      <c r="W3" s="1200" t="s">
        <v>1438</v>
      </c>
      <c r="X3" s="1200" t="s">
        <v>1437</v>
      </c>
      <c r="Y3" s="1200" t="s">
        <v>1436</v>
      </c>
      <c r="Z3" s="1200" t="s">
        <v>1435</v>
      </c>
      <c r="AA3" s="1200" t="s">
        <v>1434</v>
      </c>
      <c r="AB3" s="1200" t="s">
        <v>1433</v>
      </c>
      <c r="AC3" s="1200" t="s">
        <v>1432</v>
      </c>
      <c r="AD3" s="1200" t="s">
        <v>1431</v>
      </c>
      <c r="AE3" s="1200" t="s">
        <v>1430</v>
      </c>
      <c r="AF3" s="1200" t="s">
        <v>1429</v>
      </c>
      <c r="AG3" s="1200" t="s">
        <v>1428</v>
      </c>
      <c r="AH3" s="1200" t="s">
        <v>1427</v>
      </c>
      <c r="AI3" s="1200" t="s">
        <v>1426</v>
      </c>
      <c r="AJ3" s="1200" t="s">
        <v>1425</v>
      </c>
    </row>
    <row r="4" spans="1:36" x14ac:dyDescent="0.25">
      <c r="A4" s="1199">
        <v>201906</v>
      </c>
      <c r="B4" s="1199" t="s">
        <v>1748</v>
      </c>
      <c r="C4" s="1199" t="s">
        <v>1743</v>
      </c>
      <c r="D4" s="1199" t="s">
        <v>1695</v>
      </c>
      <c r="E4" s="1199" t="s">
        <v>1747</v>
      </c>
      <c r="F4" s="1199">
        <v>20190627</v>
      </c>
      <c r="G4" s="959">
        <v>1147593.06</v>
      </c>
      <c r="H4" s="959">
        <v>0</v>
      </c>
      <c r="I4" s="959">
        <v>1147593.06</v>
      </c>
      <c r="J4" s="1199" t="s">
        <v>1738</v>
      </c>
      <c r="K4" s="1199" t="s">
        <v>1746</v>
      </c>
      <c r="L4" s="1199">
        <v>915</v>
      </c>
      <c r="M4" s="1199">
        <v>144075</v>
      </c>
      <c r="N4" s="959">
        <v>1319732.02</v>
      </c>
      <c r="O4" s="1199" t="s">
        <v>1421</v>
      </c>
      <c r="P4" s="1199" t="s">
        <v>1736</v>
      </c>
      <c r="Q4" s="1199" t="s">
        <v>1408</v>
      </c>
      <c r="R4" s="1199" t="s">
        <v>1409</v>
      </c>
      <c r="S4" s="1199" t="s">
        <v>1408</v>
      </c>
      <c r="T4" s="1199" t="s">
        <v>1407</v>
      </c>
      <c r="U4" s="1199" t="s">
        <v>1689</v>
      </c>
      <c r="V4" s="1199" t="s">
        <v>1405</v>
      </c>
      <c r="W4" s="1199" t="s">
        <v>1403</v>
      </c>
      <c r="X4" s="1199" t="s">
        <v>411</v>
      </c>
      <c r="Y4" s="1199" t="s">
        <v>1403</v>
      </c>
      <c r="Z4" s="1199" t="s">
        <v>1404</v>
      </c>
      <c r="AA4" s="1199" t="s">
        <v>1403</v>
      </c>
      <c r="AB4" s="1199">
        <v>52</v>
      </c>
      <c r="AC4" s="1199">
        <v>5221</v>
      </c>
      <c r="AD4" s="1199">
        <v>228540</v>
      </c>
      <c r="AE4" s="1199" t="s">
        <v>1745</v>
      </c>
      <c r="AF4" s="1199" t="s">
        <v>1744</v>
      </c>
      <c r="AG4" s="1199" t="s">
        <v>1743</v>
      </c>
      <c r="AH4" s="1199" t="s">
        <v>1539</v>
      </c>
      <c r="AI4" s="1199" t="s">
        <v>1742</v>
      </c>
      <c r="AJ4" s="1199" t="s">
        <v>1538</v>
      </c>
    </row>
    <row r="5" spans="1:36" x14ac:dyDescent="0.25">
      <c r="A5" s="1199">
        <v>201904</v>
      </c>
      <c r="B5" s="1199" t="s">
        <v>1696</v>
      </c>
      <c r="C5" s="1199" t="s">
        <v>1686</v>
      </c>
      <c r="D5" s="1199" t="s">
        <v>1695</v>
      </c>
      <c r="E5" s="1199" t="s">
        <v>1741</v>
      </c>
      <c r="F5" s="1199">
        <v>20190404</v>
      </c>
      <c r="G5" s="959">
        <v>881645.74</v>
      </c>
      <c r="H5" s="959">
        <v>0</v>
      </c>
      <c r="I5" s="959">
        <v>881645.74</v>
      </c>
      <c r="J5" s="1199" t="s">
        <v>1738</v>
      </c>
      <c r="K5" s="1199" t="s">
        <v>1740</v>
      </c>
      <c r="L5" s="1199">
        <v>915</v>
      </c>
      <c r="M5" s="1199">
        <v>141823</v>
      </c>
      <c r="N5" s="959">
        <v>999159.99</v>
      </c>
      <c r="O5" s="1199" t="s">
        <v>1421</v>
      </c>
      <c r="P5" s="1199" t="s">
        <v>1736</v>
      </c>
      <c r="Q5" s="1199" t="s">
        <v>1408</v>
      </c>
      <c r="R5" s="1199" t="s">
        <v>1409</v>
      </c>
      <c r="S5" s="1199" t="s">
        <v>1408</v>
      </c>
      <c r="T5" s="1199" t="s">
        <v>1407</v>
      </c>
      <c r="U5" s="1199" t="s">
        <v>1689</v>
      </c>
      <c r="V5" s="1199" t="s">
        <v>1405</v>
      </c>
      <c r="W5" s="1199" t="s">
        <v>1403</v>
      </c>
      <c r="X5" s="1199" t="s">
        <v>411</v>
      </c>
      <c r="Y5" s="1199" t="s">
        <v>1403</v>
      </c>
      <c r="Z5" s="1199" t="s">
        <v>1404</v>
      </c>
      <c r="AA5" s="1199" t="s">
        <v>1403</v>
      </c>
      <c r="AB5" s="1199">
        <v>55</v>
      </c>
      <c r="AC5" s="1199">
        <v>5541</v>
      </c>
      <c r="AD5" s="1199">
        <v>226540</v>
      </c>
      <c r="AE5" s="1199" t="s">
        <v>1688</v>
      </c>
      <c r="AF5" s="1199" t="s">
        <v>1687</v>
      </c>
      <c r="AG5" s="1199" t="s">
        <v>1686</v>
      </c>
      <c r="AH5" s="1199" t="s">
        <v>1685</v>
      </c>
      <c r="AI5" s="1199" t="s">
        <v>1684</v>
      </c>
      <c r="AJ5" s="1199" t="s">
        <v>1683</v>
      </c>
    </row>
    <row r="6" spans="1:36" x14ac:dyDescent="0.25">
      <c r="A6" s="1199">
        <v>201905</v>
      </c>
      <c r="B6" s="1199" t="s">
        <v>1696</v>
      </c>
      <c r="C6" s="1199" t="s">
        <v>1686</v>
      </c>
      <c r="D6" s="1199" t="s">
        <v>1695</v>
      </c>
      <c r="E6" s="1199" t="s">
        <v>1739</v>
      </c>
      <c r="F6" s="1199">
        <v>20190524</v>
      </c>
      <c r="G6" s="959">
        <v>1164514.32</v>
      </c>
      <c r="H6" s="959">
        <v>0</v>
      </c>
      <c r="I6" s="959">
        <v>1164514.32</v>
      </c>
      <c r="J6" s="1199" t="s">
        <v>1738</v>
      </c>
      <c r="K6" s="1199" t="s">
        <v>1737</v>
      </c>
      <c r="L6" s="1199">
        <v>915</v>
      </c>
      <c r="M6" s="1199">
        <v>143108</v>
      </c>
      <c r="N6" s="959">
        <v>1319732.02</v>
      </c>
      <c r="O6" s="1199" t="s">
        <v>1421</v>
      </c>
      <c r="P6" s="1199" t="s">
        <v>1736</v>
      </c>
      <c r="Q6" s="1199" t="s">
        <v>1408</v>
      </c>
      <c r="R6" s="1199" t="s">
        <v>1409</v>
      </c>
      <c r="S6" s="1199" t="s">
        <v>1408</v>
      </c>
      <c r="T6" s="1199" t="s">
        <v>1407</v>
      </c>
      <c r="U6" s="1199" t="s">
        <v>1689</v>
      </c>
      <c r="V6" s="1199" t="s">
        <v>1405</v>
      </c>
      <c r="W6" s="1199" t="s">
        <v>1403</v>
      </c>
      <c r="X6" s="1199" t="s">
        <v>411</v>
      </c>
      <c r="Y6" s="1199" t="s">
        <v>1403</v>
      </c>
      <c r="Z6" s="1199" t="s">
        <v>1404</v>
      </c>
      <c r="AA6" s="1199" t="s">
        <v>1403</v>
      </c>
      <c r="AB6" s="1199">
        <v>55</v>
      </c>
      <c r="AC6" s="1199">
        <v>5541</v>
      </c>
      <c r="AD6" s="1199">
        <v>226540</v>
      </c>
      <c r="AE6" s="1199" t="s">
        <v>1688</v>
      </c>
      <c r="AF6" s="1199" t="s">
        <v>1687</v>
      </c>
      <c r="AG6" s="1199" t="s">
        <v>1686</v>
      </c>
      <c r="AH6" s="1199" t="s">
        <v>1685</v>
      </c>
      <c r="AI6" s="1199" t="s">
        <v>1684</v>
      </c>
      <c r="AJ6" s="1199" t="s">
        <v>1683</v>
      </c>
    </row>
    <row r="7" spans="1:36" x14ac:dyDescent="0.25">
      <c r="A7" s="1199">
        <v>201906</v>
      </c>
      <c r="B7" s="1199" t="s">
        <v>1696</v>
      </c>
      <c r="C7" s="1199" t="s">
        <v>1686</v>
      </c>
      <c r="D7" s="1199" t="s">
        <v>1702</v>
      </c>
      <c r="E7" s="1199" t="s">
        <v>1735</v>
      </c>
      <c r="F7" s="1199">
        <v>20190726</v>
      </c>
      <c r="G7" s="959">
        <v>1164514.32</v>
      </c>
      <c r="H7" s="959">
        <v>0</v>
      </c>
      <c r="I7" s="959">
        <f>G7-H7</f>
        <v>1164514.32</v>
      </c>
      <c r="J7" s="1199" t="s">
        <v>1734</v>
      </c>
      <c r="K7" s="1199" t="s">
        <v>1733</v>
      </c>
      <c r="L7" s="1199">
        <v>915</v>
      </c>
      <c r="M7" s="1199">
        <v>144966</v>
      </c>
      <c r="N7" s="959">
        <v>1319732.02</v>
      </c>
      <c r="O7" s="1199" t="s">
        <v>1626</v>
      </c>
      <c r="P7" s="1199" t="s">
        <v>1732</v>
      </c>
      <c r="Q7" s="1199" t="s">
        <v>1408</v>
      </c>
      <c r="R7" s="1199" t="s">
        <v>1409</v>
      </c>
      <c r="S7" s="1199" t="s">
        <v>1408</v>
      </c>
      <c r="T7" s="1199" t="s">
        <v>1407</v>
      </c>
      <c r="U7" s="1199" t="s">
        <v>1689</v>
      </c>
      <c r="V7" s="1199" t="s">
        <v>1405</v>
      </c>
      <c r="W7" s="1199" t="s">
        <v>1403</v>
      </c>
      <c r="X7" s="1199" t="s">
        <v>411</v>
      </c>
      <c r="Y7" s="1199" t="s">
        <v>1403</v>
      </c>
      <c r="Z7" s="1199" t="s">
        <v>1404</v>
      </c>
      <c r="AA7" s="1199" t="s">
        <v>1403</v>
      </c>
      <c r="AB7" s="1199">
        <v>55</v>
      </c>
      <c r="AC7" s="1199">
        <v>5541</v>
      </c>
      <c r="AD7" s="1199">
        <v>226540</v>
      </c>
      <c r="AE7" s="1199" t="s">
        <v>1688</v>
      </c>
      <c r="AF7" s="1199" t="s">
        <v>1687</v>
      </c>
      <c r="AG7" s="1199" t="s">
        <v>1686</v>
      </c>
      <c r="AH7" s="1199" t="s">
        <v>1685</v>
      </c>
      <c r="AI7" s="1199" t="s">
        <v>1684</v>
      </c>
      <c r="AJ7" s="1199" t="s">
        <v>1683</v>
      </c>
    </row>
    <row r="8" spans="1:36" x14ac:dyDescent="0.25">
      <c r="G8" s="1193">
        <f>SUM(G4:G7)</f>
        <v>4358267.4400000004</v>
      </c>
      <c r="H8" s="959"/>
      <c r="I8" s="959"/>
      <c r="N8" s="959"/>
    </row>
    <row r="9" spans="1:36" x14ac:dyDescent="0.25">
      <c r="B9" s="1200" t="s">
        <v>1731</v>
      </c>
      <c r="G9" s="959"/>
      <c r="H9" s="959"/>
      <c r="I9" s="959"/>
      <c r="N9" s="959"/>
    </row>
    <row r="10" spans="1:36" s="1200" customFormat="1" x14ac:dyDescent="0.25">
      <c r="A10" s="1200" t="s">
        <v>1460</v>
      </c>
      <c r="B10" s="1200" t="s">
        <v>1459</v>
      </c>
      <c r="C10" s="1200" t="s">
        <v>1458</v>
      </c>
      <c r="D10" s="1200" t="s">
        <v>1457</v>
      </c>
      <c r="E10" s="1200" t="s">
        <v>1456</v>
      </c>
      <c r="F10" s="1200" t="s">
        <v>1455</v>
      </c>
      <c r="G10" s="1193" t="s">
        <v>1454</v>
      </c>
      <c r="H10" s="1193" t="s">
        <v>1453</v>
      </c>
      <c r="I10" s="1193" t="s">
        <v>1452</v>
      </c>
      <c r="J10" s="1200" t="s">
        <v>1451</v>
      </c>
      <c r="K10" s="1200" t="s">
        <v>1450</v>
      </c>
      <c r="L10" s="1200" t="s">
        <v>1449</v>
      </c>
      <c r="M10" s="1200" t="s">
        <v>1448</v>
      </c>
      <c r="N10" s="1200" t="s">
        <v>1447</v>
      </c>
      <c r="O10" s="1200" t="s">
        <v>1446</v>
      </c>
      <c r="P10" s="1200" t="s">
        <v>1445</v>
      </c>
      <c r="Q10" s="1200" t="s">
        <v>1444</v>
      </c>
      <c r="R10" s="1200" t="s">
        <v>1443</v>
      </c>
      <c r="S10" s="1200" t="s">
        <v>1442</v>
      </c>
      <c r="T10" s="1200" t="s">
        <v>1441</v>
      </c>
      <c r="U10" s="1200" t="s">
        <v>1440</v>
      </c>
      <c r="V10" s="1200" t="s">
        <v>1439</v>
      </c>
      <c r="W10" s="1200" t="s">
        <v>1438</v>
      </c>
      <c r="X10" s="1200" t="s">
        <v>1437</v>
      </c>
      <c r="Y10" s="1200" t="s">
        <v>1436</v>
      </c>
      <c r="Z10" s="1200" t="s">
        <v>1435</v>
      </c>
      <c r="AA10" s="1200" t="s">
        <v>1434</v>
      </c>
      <c r="AB10" s="1200" t="s">
        <v>1433</v>
      </c>
      <c r="AC10" s="1200" t="s">
        <v>1432</v>
      </c>
      <c r="AD10" s="1200" t="s">
        <v>1431</v>
      </c>
      <c r="AE10" s="1200" t="s">
        <v>1430</v>
      </c>
      <c r="AF10" s="1200" t="s">
        <v>1429</v>
      </c>
      <c r="AG10" s="1200" t="s">
        <v>1428</v>
      </c>
      <c r="AH10" s="1200" t="s">
        <v>1427</v>
      </c>
      <c r="AI10" s="1200" t="s">
        <v>1426</v>
      </c>
      <c r="AJ10" s="1200" t="s">
        <v>1425</v>
      </c>
    </row>
    <row r="11" spans="1:36" x14ac:dyDescent="0.25">
      <c r="A11" s="1199">
        <v>201904</v>
      </c>
      <c r="B11" s="1199" t="s">
        <v>1696</v>
      </c>
      <c r="C11" s="1199" t="s">
        <v>1686</v>
      </c>
      <c r="D11" s="1199" t="s">
        <v>1695</v>
      </c>
      <c r="E11" s="1199" t="s">
        <v>1730</v>
      </c>
      <c r="F11" s="1199">
        <v>20190404</v>
      </c>
      <c r="G11" s="959">
        <v>546173.05000000005</v>
      </c>
      <c r="H11" s="959">
        <v>0</v>
      </c>
      <c r="I11" s="959">
        <v>546173.05000000005</v>
      </c>
      <c r="J11" s="1199" t="s">
        <v>1724</v>
      </c>
      <c r="K11" s="1199" t="s">
        <v>1729</v>
      </c>
      <c r="L11" s="1199">
        <v>915</v>
      </c>
      <c r="M11" s="1199">
        <v>141840</v>
      </c>
      <c r="N11" s="1199" t="s">
        <v>1728</v>
      </c>
      <c r="O11" s="1199" t="s">
        <v>1421</v>
      </c>
      <c r="P11" s="1199" t="s">
        <v>1717</v>
      </c>
      <c r="Q11" s="1199" t="s">
        <v>1408</v>
      </c>
      <c r="R11" s="1199" t="s">
        <v>1409</v>
      </c>
      <c r="S11" s="1199" t="s">
        <v>1408</v>
      </c>
      <c r="T11" s="1199" t="s">
        <v>1407</v>
      </c>
      <c r="U11" s="1199" t="s">
        <v>1689</v>
      </c>
      <c r="V11" s="1199" t="s">
        <v>1405</v>
      </c>
      <c r="W11" s="1199" t="s">
        <v>1403</v>
      </c>
      <c r="X11" s="1199" t="s">
        <v>411</v>
      </c>
      <c r="Y11" s="1199" t="s">
        <v>1403</v>
      </c>
      <c r="Z11" s="1199" t="s">
        <v>1404</v>
      </c>
      <c r="AA11" s="1199" t="s">
        <v>1403</v>
      </c>
      <c r="AB11" s="1199">
        <v>55</v>
      </c>
      <c r="AC11" s="1199">
        <v>5541</v>
      </c>
      <c r="AD11" s="1199">
        <v>226540</v>
      </c>
      <c r="AE11" s="1199" t="s">
        <v>1688</v>
      </c>
      <c r="AF11" s="1199" t="s">
        <v>1687</v>
      </c>
      <c r="AG11" s="1199" t="s">
        <v>1686</v>
      </c>
      <c r="AH11" s="1199" t="s">
        <v>1685</v>
      </c>
      <c r="AI11" s="1199" t="s">
        <v>1684</v>
      </c>
      <c r="AJ11" s="1199" t="s">
        <v>1683</v>
      </c>
    </row>
    <row r="12" spans="1:36" x14ac:dyDescent="0.25">
      <c r="A12" s="1199">
        <v>201905</v>
      </c>
      <c r="B12" s="1199" t="s">
        <v>1696</v>
      </c>
      <c r="C12" s="1199" t="s">
        <v>1686</v>
      </c>
      <c r="D12" s="1199" t="s">
        <v>1695</v>
      </c>
      <c r="E12" s="1199" t="s">
        <v>1727</v>
      </c>
      <c r="F12" s="1199">
        <v>20190524</v>
      </c>
      <c r="G12" s="959">
        <v>849620.58</v>
      </c>
      <c r="H12" s="959">
        <v>0</v>
      </c>
      <c r="I12" s="959">
        <v>849620.58</v>
      </c>
      <c r="J12" s="1199" t="s">
        <v>1724</v>
      </c>
      <c r="K12" s="1199" t="s">
        <v>1726</v>
      </c>
      <c r="L12" s="1199">
        <v>915</v>
      </c>
      <c r="M12" s="1199">
        <v>143158</v>
      </c>
      <c r="N12" s="1199" t="s">
        <v>1722</v>
      </c>
      <c r="O12" s="1199" t="s">
        <v>1421</v>
      </c>
      <c r="P12" s="1199" t="s">
        <v>1717</v>
      </c>
      <c r="Q12" s="1199" t="s">
        <v>1408</v>
      </c>
      <c r="R12" s="1199" t="s">
        <v>1409</v>
      </c>
      <c r="S12" s="1199" t="s">
        <v>1408</v>
      </c>
      <c r="T12" s="1199" t="s">
        <v>1407</v>
      </c>
      <c r="U12" s="1199" t="s">
        <v>1689</v>
      </c>
      <c r="V12" s="1199" t="s">
        <v>1405</v>
      </c>
      <c r="W12" s="1199" t="s">
        <v>1403</v>
      </c>
      <c r="X12" s="1199" t="s">
        <v>411</v>
      </c>
      <c r="Y12" s="1199" t="s">
        <v>1403</v>
      </c>
      <c r="Z12" s="1199" t="s">
        <v>1404</v>
      </c>
      <c r="AA12" s="1199" t="s">
        <v>1403</v>
      </c>
      <c r="AB12" s="1199">
        <v>55</v>
      </c>
      <c r="AC12" s="1199">
        <v>5541</v>
      </c>
      <c r="AD12" s="1199">
        <v>226540</v>
      </c>
      <c r="AE12" s="1199" t="s">
        <v>1688</v>
      </c>
      <c r="AF12" s="1199" t="s">
        <v>1687</v>
      </c>
      <c r="AG12" s="1199" t="s">
        <v>1686</v>
      </c>
      <c r="AH12" s="1199" t="s">
        <v>1685</v>
      </c>
      <c r="AI12" s="1199" t="s">
        <v>1684</v>
      </c>
      <c r="AJ12" s="1199" t="s">
        <v>1683</v>
      </c>
    </row>
    <row r="13" spans="1:36" x14ac:dyDescent="0.25">
      <c r="A13" s="1199">
        <v>201906</v>
      </c>
      <c r="B13" s="1199" t="s">
        <v>1696</v>
      </c>
      <c r="C13" s="1199" t="s">
        <v>1686</v>
      </c>
      <c r="D13" s="1199" t="s">
        <v>1695</v>
      </c>
      <c r="E13" s="1199" t="s">
        <v>1725</v>
      </c>
      <c r="F13" s="1199">
        <v>20190627</v>
      </c>
      <c r="G13" s="959">
        <v>849620.58</v>
      </c>
      <c r="H13" s="959">
        <v>0</v>
      </c>
      <c r="I13" s="959">
        <v>849620.58</v>
      </c>
      <c r="J13" s="1199" t="s">
        <v>1724</v>
      </c>
      <c r="K13" s="1199" t="s">
        <v>1723</v>
      </c>
      <c r="L13" s="1199">
        <v>915</v>
      </c>
      <c r="M13" s="1199">
        <v>144152</v>
      </c>
      <c r="N13" s="1199" t="s">
        <v>1722</v>
      </c>
      <c r="O13" s="1199" t="s">
        <v>1421</v>
      </c>
      <c r="P13" s="1199" t="s">
        <v>1717</v>
      </c>
      <c r="Q13" s="1199" t="s">
        <v>1408</v>
      </c>
      <c r="R13" s="1199" t="s">
        <v>1409</v>
      </c>
      <c r="S13" s="1199" t="s">
        <v>1408</v>
      </c>
      <c r="T13" s="1199" t="s">
        <v>1407</v>
      </c>
      <c r="U13" s="1199" t="s">
        <v>1689</v>
      </c>
      <c r="V13" s="1199" t="s">
        <v>1405</v>
      </c>
      <c r="W13" s="1199" t="s">
        <v>1403</v>
      </c>
      <c r="X13" s="1199" t="s">
        <v>411</v>
      </c>
      <c r="Y13" s="1199" t="s">
        <v>1403</v>
      </c>
      <c r="Z13" s="1199" t="s">
        <v>1404</v>
      </c>
      <c r="AA13" s="1199" t="s">
        <v>1403</v>
      </c>
      <c r="AB13" s="1199">
        <v>55</v>
      </c>
      <c r="AC13" s="1199">
        <v>5541</v>
      </c>
      <c r="AD13" s="1199">
        <v>226540</v>
      </c>
      <c r="AE13" s="1199" t="s">
        <v>1688</v>
      </c>
      <c r="AF13" s="1199" t="s">
        <v>1687</v>
      </c>
      <c r="AG13" s="1199" t="s">
        <v>1686</v>
      </c>
      <c r="AH13" s="1199" t="s">
        <v>1685</v>
      </c>
      <c r="AI13" s="1199" t="s">
        <v>1684</v>
      </c>
      <c r="AJ13" s="1199" t="s">
        <v>1683</v>
      </c>
    </row>
    <row r="14" spans="1:36" x14ac:dyDescent="0.25">
      <c r="A14" s="1199">
        <v>201906</v>
      </c>
      <c r="B14" s="1199" t="s">
        <v>1696</v>
      </c>
      <c r="C14" s="1199" t="s">
        <v>1686</v>
      </c>
      <c r="D14" s="1199" t="s">
        <v>1702</v>
      </c>
      <c r="E14" s="1199" t="s">
        <v>1721</v>
      </c>
      <c r="F14" s="1199">
        <v>20190719</v>
      </c>
      <c r="G14" s="959">
        <v>862081.52</v>
      </c>
      <c r="H14" s="959">
        <v>0</v>
      </c>
      <c r="I14" s="959">
        <v>862081.52</v>
      </c>
      <c r="J14" s="1199" t="s">
        <v>1720</v>
      </c>
      <c r="K14" s="1199" t="s">
        <v>1719</v>
      </c>
      <c r="L14" s="1199">
        <v>915</v>
      </c>
      <c r="M14" s="1199">
        <v>144994</v>
      </c>
      <c r="N14" s="1199" t="s">
        <v>1718</v>
      </c>
      <c r="O14" s="1199" t="s">
        <v>1626</v>
      </c>
      <c r="P14" s="1199" t="s">
        <v>1717</v>
      </c>
      <c r="Q14" s="1199" t="s">
        <v>1408</v>
      </c>
      <c r="R14" s="1199" t="s">
        <v>1409</v>
      </c>
      <c r="S14" s="1199" t="s">
        <v>1408</v>
      </c>
      <c r="T14" s="1199" t="s">
        <v>1407</v>
      </c>
      <c r="U14" s="1199" t="s">
        <v>1689</v>
      </c>
      <c r="V14" s="1199" t="s">
        <v>1405</v>
      </c>
      <c r="W14" s="1199" t="s">
        <v>1403</v>
      </c>
      <c r="X14" s="1199" t="s">
        <v>411</v>
      </c>
      <c r="Y14" s="1199" t="s">
        <v>1403</v>
      </c>
      <c r="Z14" s="1199" t="s">
        <v>1404</v>
      </c>
      <c r="AA14" s="1199" t="s">
        <v>1403</v>
      </c>
      <c r="AB14" s="1199">
        <v>55</v>
      </c>
      <c r="AC14" s="1199">
        <v>5541</v>
      </c>
      <c r="AD14" s="1199">
        <v>226540</v>
      </c>
      <c r="AE14" s="1199" t="s">
        <v>1688</v>
      </c>
      <c r="AF14" s="1199" t="s">
        <v>1687</v>
      </c>
      <c r="AG14" s="1199" t="s">
        <v>1686</v>
      </c>
      <c r="AH14" s="1199" t="s">
        <v>1685</v>
      </c>
      <c r="AI14" s="1199" t="s">
        <v>1684</v>
      </c>
      <c r="AJ14" s="1199" t="s">
        <v>1683</v>
      </c>
    </row>
    <row r="15" spans="1:36" x14ac:dyDescent="0.25">
      <c r="G15" s="1193">
        <f>SUM(G11:G14)</f>
        <v>3107495.73</v>
      </c>
      <c r="H15" s="959"/>
      <c r="I15" s="959"/>
    </row>
    <row r="16" spans="1:36" x14ac:dyDescent="0.25">
      <c r="B16" s="1200" t="s">
        <v>1708</v>
      </c>
    </row>
    <row r="17" spans="1:36" s="1200" customFormat="1" x14ac:dyDescent="0.25">
      <c r="A17" s="1200" t="s">
        <v>1460</v>
      </c>
      <c r="B17" s="1200" t="s">
        <v>1459</v>
      </c>
      <c r="C17" s="1200" t="s">
        <v>1458</v>
      </c>
      <c r="D17" s="1200" t="s">
        <v>1457</v>
      </c>
      <c r="E17" s="1200" t="s">
        <v>1456</v>
      </c>
      <c r="F17" s="1200" t="s">
        <v>1455</v>
      </c>
      <c r="G17" s="1193" t="s">
        <v>1454</v>
      </c>
      <c r="H17" s="1193" t="s">
        <v>1453</v>
      </c>
      <c r="I17" s="1193" t="s">
        <v>1452</v>
      </c>
      <c r="J17" s="1200" t="s">
        <v>1451</v>
      </c>
      <c r="K17" s="1200" t="s">
        <v>1450</v>
      </c>
      <c r="L17" s="1200" t="s">
        <v>1449</v>
      </c>
      <c r="M17" s="1200" t="s">
        <v>1448</v>
      </c>
      <c r="N17" s="1200" t="s">
        <v>1447</v>
      </c>
      <c r="O17" s="1200" t="s">
        <v>1446</v>
      </c>
      <c r="P17" s="1200" t="s">
        <v>1445</v>
      </c>
      <c r="Q17" s="1200" t="s">
        <v>1444</v>
      </c>
      <c r="R17" s="1200" t="s">
        <v>1443</v>
      </c>
      <c r="S17" s="1200" t="s">
        <v>1442</v>
      </c>
      <c r="T17" s="1200" t="s">
        <v>1441</v>
      </c>
      <c r="U17" s="1200" t="s">
        <v>1440</v>
      </c>
      <c r="V17" s="1200" t="s">
        <v>1439</v>
      </c>
      <c r="W17" s="1200" t="s">
        <v>1438</v>
      </c>
      <c r="X17" s="1200" t="s">
        <v>1437</v>
      </c>
      <c r="Y17" s="1200" t="s">
        <v>1436</v>
      </c>
      <c r="Z17" s="1200" t="s">
        <v>1435</v>
      </c>
      <c r="AA17" s="1200" t="s">
        <v>1434</v>
      </c>
      <c r="AB17" s="1200" t="s">
        <v>1433</v>
      </c>
      <c r="AC17" s="1200" t="s">
        <v>1432</v>
      </c>
      <c r="AD17" s="1200" t="s">
        <v>1431</v>
      </c>
      <c r="AE17" s="1200" t="s">
        <v>1430</v>
      </c>
      <c r="AF17" s="1200" t="s">
        <v>1429</v>
      </c>
      <c r="AG17" s="1200" t="s">
        <v>1428</v>
      </c>
      <c r="AH17" s="1200" t="s">
        <v>1427</v>
      </c>
      <c r="AI17" s="1200" t="s">
        <v>1426</v>
      </c>
      <c r="AJ17" s="1200" t="s">
        <v>1425</v>
      </c>
    </row>
    <row r="18" spans="1:36" x14ac:dyDescent="0.25">
      <c r="A18" s="1199">
        <v>201904</v>
      </c>
      <c r="B18" s="1199" t="s">
        <v>1696</v>
      </c>
      <c r="C18" s="1199" t="s">
        <v>1686</v>
      </c>
      <c r="D18" s="1199" t="s">
        <v>1695</v>
      </c>
      <c r="E18" s="1199" t="s">
        <v>1716</v>
      </c>
      <c r="F18" s="1199">
        <v>20190404</v>
      </c>
      <c r="G18" s="959">
        <v>748461.4</v>
      </c>
      <c r="H18" s="959">
        <v>0</v>
      </c>
      <c r="I18" s="959">
        <v>748461.4</v>
      </c>
      <c r="J18" s="1199" t="s">
        <v>1708</v>
      </c>
      <c r="K18" s="1199" t="s">
        <v>1715</v>
      </c>
      <c r="L18" s="1199">
        <v>915</v>
      </c>
      <c r="M18" s="1199">
        <v>141839</v>
      </c>
      <c r="N18" s="1199" t="s">
        <v>1712</v>
      </c>
      <c r="O18" s="1199" t="s">
        <v>1421</v>
      </c>
      <c r="P18" s="1199" t="s">
        <v>1705</v>
      </c>
      <c r="Q18" s="1199" t="s">
        <v>1408</v>
      </c>
      <c r="R18" s="1199" t="s">
        <v>1409</v>
      </c>
      <c r="S18" s="1199" t="s">
        <v>1408</v>
      </c>
      <c r="T18" s="1199" t="s">
        <v>1407</v>
      </c>
      <c r="U18" s="1199" t="s">
        <v>1689</v>
      </c>
      <c r="V18" s="1199" t="s">
        <v>1405</v>
      </c>
      <c r="W18" s="1199" t="s">
        <v>1403</v>
      </c>
      <c r="X18" s="1199" t="s">
        <v>411</v>
      </c>
      <c r="Y18" s="1199" t="s">
        <v>1403</v>
      </c>
      <c r="Z18" s="1199" t="s">
        <v>1404</v>
      </c>
      <c r="AA18" s="1199" t="s">
        <v>1403</v>
      </c>
      <c r="AB18" s="1199">
        <v>55</v>
      </c>
      <c r="AC18" s="1199">
        <v>5541</v>
      </c>
      <c r="AD18" s="1199">
        <v>226540</v>
      </c>
      <c r="AE18" s="1199" t="s">
        <v>1688</v>
      </c>
      <c r="AF18" s="1199" t="s">
        <v>1687</v>
      </c>
      <c r="AG18" s="1199" t="s">
        <v>1686</v>
      </c>
      <c r="AH18" s="1199" t="s">
        <v>1685</v>
      </c>
      <c r="AI18" s="1199" t="s">
        <v>1684</v>
      </c>
      <c r="AJ18" s="1199" t="s">
        <v>1683</v>
      </c>
    </row>
    <row r="19" spans="1:36" x14ac:dyDescent="0.25">
      <c r="A19" s="1199">
        <v>201905</v>
      </c>
      <c r="B19" s="1199" t="s">
        <v>1696</v>
      </c>
      <c r="C19" s="1199" t="s">
        <v>1686</v>
      </c>
      <c r="D19" s="1199" t="s">
        <v>1695</v>
      </c>
      <c r="E19" s="1199" t="s">
        <v>1714</v>
      </c>
      <c r="F19" s="1199">
        <v>20190524</v>
      </c>
      <c r="G19" s="959">
        <v>748461.4</v>
      </c>
      <c r="H19" s="959">
        <v>0</v>
      </c>
      <c r="I19" s="959">
        <v>748461.4</v>
      </c>
      <c r="J19" s="1199" t="s">
        <v>1708</v>
      </c>
      <c r="K19" s="1199" t="s">
        <v>1713</v>
      </c>
      <c r="L19" s="1199">
        <v>915</v>
      </c>
      <c r="M19" s="1199">
        <v>143139</v>
      </c>
      <c r="N19" s="1199" t="s">
        <v>1712</v>
      </c>
      <c r="O19" s="1199" t="s">
        <v>1421</v>
      </c>
      <c r="P19" s="1199" t="s">
        <v>1705</v>
      </c>
      <c r="Q19" s="1199" t="s">
        <v>1408</v>
      </c>
      <c r="R19" s="1199" t="s">
        <v>1409</v>
      </c>
      <c r="S19" s="1199" t="s">
        <v>1408</v>
      </c>
      <c r="T19" s="1199" t="s">
        <v>1407</v>
      </c>
      <c r="U19" s="1199" t="s">
        <v>1689</v>
      </c>
      <c r="V19" s="1199" t="s">
        <v>1405</v>
      </c>
      <c r="W19" s="1199" t="s">
        <v>1403</v>
      </c>
      <c r="X19" s="1199" t="s">
        <v>411</v>
      </c>
      <c r="Y19" s="1199" t="s">
        <v>1403</v>
      </c>
      <c r="Z19" s="1199" t="s">
        <v>1404</v>
      </c>
      <c r="AA19" s="1199" t="s">
        <v>1403</v>
      </c>
      <c r="AB19" s="1199">
        <v>55</v>
      </c>
      <c r="AC19" s="1199">
        <v>5541</v>
      </c>
      <c r="AD19" s="1199">
        <v>226540</v>
      </c>
      <c r="AE19" s="1199" t="s">
        <v>1688</v>
      </c>
      <c r="AF19" s="1199" t="s">
        <v>1687</v>
      </c>
      <c r="AG19" s="1199" t="s">
        <v>1686</v>
      </c>
      <c r="AH19" s="1199" t="s">
        <v>1685</v>
      </c>
      <c r="AI19" s="1199" t="s">
        <v>1684</v>
      </c>
      <c r="AJ19" s="1199" t="s">
        <v>1683</v>
      </c>
    </row>
    <row r="20" spans="1:36" x14ac:dyDescent="0.25">
      <c r="A20" s="1199">
        <v>201906</v>
      </c>
      <c r="B20" s="1199" t="s">
        <v>1696</v>
      </c>
      <c r="C20" s="1199" t="s">
        <v>1686</v>
      </c>
      <c r="D20" s="1199" t="s">
        <v>1695</v>
      </c>
      <c r="E20" s="1199" t="s">
        <v>1711</v>
      </c>
      <c r="F20" s="1199">
        <v>20190627</v>
      </c>
      <c r="G20" s="959">
        <v>759497.46</v>
      </c>
      <c r="H20" s="959">
        <v>0</v>
      </c>
      <c r="I20" s="959">
        <v>759497.46</v>
      </c>
      <c r="J20" s="1199" t="s">
        <v>1708</v>
      </c>
      <c r="K20" s="1199" t="s">
        <v>1710</v>
      </c>
      <c r="L20" s="1199">
        <v>915</v>
      </c>
      <c r="M20" s="1199">
        <v>144145</v>
      </c>
      <c r="N20" s="1199" t="s">
        <v>1706</v>
      </c>
      <c r="O20" s="1199" t="s">
        <v>1421</v>
      </c>
      <c r="P20" s="1199" t="s">
        <v>1705</v>
      </c>
      <c r="Q20" s="1199" t="s">
        <v>1408</v>
      </c>
      <c r="R20" s="1199" t="s">
        <v>1409</v>
      </c>
      <c r="S20" s="1199" t="s">
        <v>1408</v>
      </c>
      <c r="T20" s="1199" t="s">
        <v>1407</v>
      </c>
      <c r="U20" s="1199" t="s">
        <v>1689</v>
      </c>
      <c r="V20" s="1199" t="s">
        <v>1405</v>
      </c>
      <c r="W20" s="1199" t="s">
        <v>1403</v>
      </c>
      <c r="X20" s="1199" t="s">
        <v>411</v>
      </c>
      <c r="Y20" s="1199" t="s">
        <v>1403</v>
      </c>
      <c r="Z20" s="1199" t="s">
        <v>1404</v>
      </c>
      <c r="AA20" s="1199" t="s">
        <v>1403</v>
      </c>
      <c r="AB20" s="1199">
        <v>55</v>
      </c>
      <c r="AC20" s="1199">
        <v>5541</v>
      </c>
      <c r="AD20" s="1199">
        <v>226540</v>
      </c>
      <c r="AE20" s="1199" t="s">
        <v>1688</v>
      </c>
      <c r="AF20" s="1199" t="s">
        <v>1687</v>
      </c>
      <c r="AG20" s="1199" t="s">
        <v>1686</v>
      </c>
      <c r="AH20" s="1199" t="s">
        <v>1685</v>
      </c>
      <c r="AI20" s="1199" t="s">
        <v>1684</v>
      </c>
      <c r="AJ20" s="1199" t="s">
        <v>1683</v>
      </c>
    </row>
    <row r="21" spans="1:36" x14ac:dyDescent="0.25">
      <c r="A21" s="1199">
        <v>201906</v>
      </c>
      <c r="B21" s="1199" t="s">
        <v>1696</v>
      </c>
      <c r="C21" s="1199" t="s">
        <v>1686</v>
      </c>
      <c r="D21" s="1199" t="s">
        <v>1702</v>
      </c>
      <c r="E21" s="1199" t="s">
        <v>1709</v>
      </c>
      <c r="F21" s="1199">
        <v>20190719</v>
      </c>
      <c r="G21" s="959">
        <v>759497.46</v>
      </c>
      <c r="H21" s="959">
        <v>0</v>
      </c>
      <c r="I21" s="959">
        <v>759497.46</v>
      </c>
      <c r="J21" s="1199" t="s">
        <v>1708</v>
      </c>
      <c r="K21" s="1199" t="s">
        <v>1707</v>
      </c>
      <c r="L21" s="1199">
        <v>915</v>
      </c>
      <c r="M21" s="1199">
        <v>144988</v>
      </c>
      <c r="N21" s="1199" t="s">
        <v>1706</v>
      </c>
      <c r="O21" s="1199" t="s">
        <v>1626</v>
      </c>
      <c r="P21" s="1199" t="s">
        <v>1705</v>
      </c>
      <c r="Q21" s="1199" t="s">
        <v>1408</v>
      </c>
      <c r="R21" s="1199" t="s">
        <v>1409</v>
      </c>
      <c r="S21" s="1199" t="s">
        <v>1408</v>
      </c>
      <c r="T21" s="1199" t="s">
        <v>1407</v>
      </c>
      <c r="U21" s="1199" t="s">
        <v>1689</v>
      </c>
      <c r="V21" s="1199" t="s">
        <v>1405</v>
      </c>
      <c r="W21" s="1199" t="s">
        <v>1403</v>
      </c>
      <c r="X21" s="1199" t="s">
        <v>411</v>
      </c>
      <c r="Y21" s="1199" t="s">
        <v>1403</v>
      </c>
      <c r="Z21" s="1199" t="s">
        <v>1404</v>
      </c>
      <c r="AA21" s="1199" t="s">
        <v>1403</v>
      </c>
      <c r="AB21" s="1199">
        <v>55</v>
      </c>
      <c r="AC21" s="1199">
        <v>5541</v>
      </c>
      <c r="AD21" s="1199">
        <v>226540</v>
      </c>
      <c r="AE21" s="1199" t="s">
        <v>1688</v>
      </c>
      <c r="AF21" s="1199" t="s">
        <v>1687</v>
      </c>
      <c r="AG21" s="1199" t="s">
        <v>1686</v>
      </c>
      <c r="AH21" s="1199" t="s">
        <v>1685</v>
      </c>
      <c r="AI21" s="1199" t="s">
        <v>1684</v>
      </c>
      <c r="AJ21" s="1199" t="s">
        <v>1683</v>
      </c>
    </row>
    <row r="22" spans="1:36" x14ac:dyDescent="0.25">
      <c r="G22" s="1193">
        <f>SUM(G18:G21)</f>
        <v>3015917.7199999997</v>
      </c>
      <c r="H22" s="959"/>
      <c r="I22" s="959"/>
    </row>
    <row r="23" spans="1:36" x14ac:dyDescent="0.25">
      <c r="B23" s="1200" t="s">
        <v>1700</v>
      </c>
    </row>
    <row r="24" spans="1:36" s="1200" customFormat="1" x14ac:dyDescent="0.25">
      <c r="A24" s="1200" t="s">
        <v>1460</v>
      </c>
      <c r="B24" s="1200" t="s">
        <v>1459</v>
      </c>
      <c r="C24" s="1200" t="s">
        <v>1458</v>
      </c>
      <c r="D24" s="1200" t="s">
        <v>1457</v>
      </c>
      <c r="E24" s="1200" t="s">
        <v>1456</v>
      </c>
      <c r="F24" s="1200" t="s">
        <v>1455</v>
      </c>
      <c r="G24" s="1193" t="s">
        <v>1454</v>
      </c>
      <c r="H24" s="1193" t="s">
        <v>1453</v>
      </c>
      <c r="I24" s="1193" t="s">
        <v>1452</v>
      </c>
      <c r="J24" s="1200" t="s">
        <v>1451</v>
      </c>
      <c r="K24" s="1200" t="s">
        <v>1450</v>
      </c>
      <c r="L24" s="1200" t="s">
        <v>1449</v>
      </c>
      <c r="M24" s="1200" t="s">
        <v>1448</v>
      </c>
      <c r="N24" s="1200" t="s">
        <v>1447</v>
      </c>
      <c r="O24" s="1200" t="s">
        <v>1446</v>
      </c>
      <c r="P24" s="1200" t="s">
        <v>1445</v>
      </c>
      <c r="Q24" s="1200" t="s">
        <v>1444</v>
      </c>
      <c r="R24" s="1200" t="s">
        <v>1443</v>
      </c>
      <c r="S24" s="1200" t="s">
        <v>1442</v>
      </c>
      <c r="T24" s="1200" t="s">
        <v>1441</v>
      </c>
      <c r="U24" s="1200" t="s">
        <v>1440</v>
      </c>
      <c r="V24" s="1200" t="s">
        <v>1439</v>
      </c>
      <c r="W24" s="1200" t="s">
        <v>1438</v>
      </c>
      <c r="X24" s="1200" t="s">
        <v>1437</v>
      </c>
      <c r="Y24" s="1200" t="s">
        <v>1436</v>
      </c>
      <c r="Z24" s="1200" t="s">
        <v>1435</v>
      </c>
      <c r="AA24" s="1200" t="s">
        <v>1434</v>
      </c>
      <c r="AB24" s="1200" t="s">
        <v>1433</v>
      </c>
      <c r="AC24" s="1200" t="s">
        <v>1432</v>
      </c>
      <c r="AD24" s="1200" t="s">
        <v>1431</v>
      </c>
      <c r="AE24" s="1200" t="s">
        <v>1430</v>
      </c>
      <c r="AF24" s="1200" t="s">
        <v>1429</v>
      </c>
      <c r="AG24" s="1200" t="s">
        <v>1428</v>
      </c>
      <c r="AH24" s="1200" t="s">
        <v>1427</v>
      </c>
      <c r="AI24" s="1200" t="s">
        <v>1426</v>
      </c>
      <c r="AJ24" s="1200" t="s">
        <v>1425</v>
      </c>
    </row>
    <row r="25" spans="1:36" x14ac:dyDescent="0.25">
      <c r="A25" s="1199">
        <v>201906</v>
      </c>
      <c r="B25" s="1199" t="s">
        <v>1696</v>
      </c>
      <c r="C25" s="1199" t="s">
        <v>1686</v>
      </c>
      <c r="D25" s="1199" t="s">
        <v>1695</v>
      </c>
      <c r="E25" s="1199" t="s">
        <v>1704</v>
      </c>
      <c r="F25" s="1199">
        <v>20190627</v>
      </c>
      <c r="G25" s="959">
        <v>759917.57</v>
      </c>
      <c r="H25" s="959">
        <v>0</v>
      </c>
      <c r="I25" s="959">
        <v>759917.57</v>
      </c>
      <c r="J25" s="1199" t="s">
        <v>1700</v>
      </c>
      <c r="K25" s="1199" t="s">
        <v>1703</v>
      </c>
      <c r="L25" s="1199">
        <v>915</v>
      </c>
      <c r="M25" s="1199">
        <v>144144</v>
      </c>
      <c r="N25" s="1199" t="s">
        <v>1698</v>
      </c>
      <c r="O25" s="1199" t="s">
        <v>1421</v>
      </c>
      <c r="P25" s="1199" t="s">
        <v>1697</v>
      </c>
      <c r="Q25" s="1199" t="s">
        <v>1408</v>
      </c>
      <c r="R25" s="1199" t="s">
        <v>1409</v>
      </c>
      <c r="S25" s="1199" t="s">
        <v>1408</v>
      </c>
      <c r="T25" s="1199" t="s">
        <v>1407</v>
      </c>
      <c r="U25" s="1199" t="s">
        <v>1689</v>
      </c>
      <c r="V25" s="1199" t="s">
        <v>1405</v>
      </c>
      <c r="W25" s="1199" t="s">
        <v>1403</v>
      </c>
      <c r="X25" s="1199" t="s">
        <v>411</v>
      </c>
      <c r="Y25" s="1199" t="s">
        <v>1403</v>
      </c>
      <c r="Z25" s="1199" t="s">
        <v>1404</v>
      </c>
      <c r="AA25" s="1199" t="s">
        <v>1403</v>
      </c>
      <c r="AB25" s="1199">
        <v>55</v>
      </c>
      <c r="AC25" s="1199">
        <v>5541</v>
      </c>
      <c r="AD25" s="1199">
        <v>226540</v>
      </c>
      <c r="AE25" s="1199" t="s">
        <v>1688</v>
      </c>
      <c r="AF25" s="1199" t="s">
        <v>1687</v>
      </c>
      <c r="AG25" s="1199" t="s">
        <v>1686</v>
      </c>
      <c r="AH25" s="1199" t="s">
        <v>1685</v>
      </c>
      <c r="AI25" s="1199" t="s">
        <v>1684</v>
      </c>
      <c r="AJ25" s="1199" t="s">
        <v>1683</v>
      </c>
    </row>
    <row r="26" spans="1:36" x14ac:dyDescent="0.25">
      <c r="A26" s="1199">
        <v>201906</v>
      </c>
      <c r="B26" s="1199" t="s">
        <v>1696</v>
      </c>
      <c r="C26" s="1199" t="s">
        <v>1686</v>
      </c>
      <c r="D26" s="1199" t="s">
        <v>1702</v>
      </c>
      <c r="E26" s="1199" t="s">
        <v>1701</v>
      </c>
      <c r="F26" s="1199">
        <v>20190719</v>
      </c>
      <c r="G26" s="959">
        <v>759917.57</v>
      </c>
      <c r="H26" s="959">
        <v>0</v>
      </c>
      <c r="I26" s="959">
        <v>759917.57</v>
      </c>
      <c r="J26" s="1199" t="s">
        <v>1700</v>
      </c>
      <c r="K26" s="1199" t="s">
        <v>1699</v>
      </c>
      <c r="L26" s="1199">
        <v>915</v>
      </c>
      <c r="M26" s="1199">
        <v>144987</v>
      </c>
      <c r="N26" s="1199" t="s">
        <v>1698</v>
      </c>
      <c r="O26" s="1199" t="s">
        <v>1626</v>
      </c>
      <c r="P26" s="1199" t="s">
        <v>1697</v>
      </c>
      <c r="Q26" s="1199" t="s">
        <v>1408</v>
      </c>
      <c r="R26" s="1199" t="s">
        <v>1409</v>
      </c>
      <c r="S26" s="1199" t="s">
        <v>1408</v>
      </c>
      <c r="T26" s="1199" t="s">
        <v>1407</v>
      </c>
      <c r="U26" s="1199" t="s">
        <v>1689</v>
      </c>
      <c r="V26" s="1199" t="s">
        <v>1405</v>
      </c>
      <c r="W26" s="1199" t="s">
        <v>1403</v>
      </c>
      <c r="X26" s="1199" t="s">
        <v>411</v>
      </c>
      <c r="Y26" s="1199" t="s">
        <v>1403</v>
      </c>
      <c r="Z26" s="1199" t="s">
        <v>1404</v>
      </c>
      <c r="AA26" s="1199" t="s">
        <v>1403</v>
      </c>
      <c r="AB26" s="1199">
        <v>55</v>
      </c>
      <c r="AC26" s="1199">
        <v>5541</v>
      </c>
      <c r="AD26" s="1199">
        <v>226540</v>
      </c>
      <c r="AE26" s="1199" t="s">
        <v>1688</v>
      </c>
      <c r="AF26" s="1199" t="s">
        <v>1687</v>
      </c>
      <c r="AG26" s="1199" t="s">
        <v>1686</v>
      </c>
      <c r="AH26" s="1199" t="s">
        <v>1685</v>
      </c>
      <c r="AI26" s="1199" t="s">
        <v>1684</v>
      </c>
      <c r="AJ26" s="1199" t="s">
        <v>1683</v>
      </c>
    </row>
    <row r="27" spans="1:36" x14ac:dyDescent="0.25">
      <c r="G27" s="1193">
        <f>SUM(G25:G26)</f>
        <v>1519835.14</v>
      </c>
      <c r="H27" s="959"/>
      <c r="I27" s="959"/>
    </row>
    <row r="28" spans="1:36" x14ac:dyDescent="0.25">
      <c r="B28" s="1200" t="s">
        <v>1693</v>
      </c>
    </row>
    <row r="29" spans="1:36" s="1200" customFormat="1" x14ac:dyDescent="0.25">
      <c r="A29" s="1200" t="s">
        <v>1460</v>
      </c>
      <c r="B29" s="1200" t="s">
        <v>1459</v>
      </c>
      <c r="C29" s="1200" t="s">
        <v>1458</v>
      </c>
      <c r="D29" s="1200" t="s">
        <v>1457</v>
      </c>
      <c r="E29" s="1200" t="s">
        <v>1456</v>
      </c>
      <c r="F29" s="1200" t="s">
        <v>1455</v>
      </c>
      <c r="G29" s="1193" t="s">
        <v>1454</v>
      </c>
      <c r="H29" s="1193" t="s">
        <v>1453</v>
      </c>
      <c r="I29" s="1193" t="s">
        <v>1452</v>
      </c>
      <c r="J29" s="1200" t="s">
        <v>1451</v>
      </c>
      <c r="K29" s="1200" t="s">
        <v>1450</v>
      </c>
      <c r="L29" s="1200" t="s">
        <v>1449</v>
      </c>
      <c r="M29" s="1200" t="s">
        <v>1448</v>
      </c>
      <c r="N29" s="1200" t="s">
        <v>1447</v>
      </c>
      <c r="O29" s="1200" t="s">
        <v>1446</v>
      </c>
      <c r="P29" s="1200" t="s">
        <v>1445</v>
      </c>
      <c r="Q29" s="1200" t="s">
        <v>1444</v>
      </c>
      <c r="R29" s="1200" t="s">
        <v>1443</v>
      </c>
      <c r="S29" s="1200" t="s">
        <v>1442</v>
      </c>
      <c r="T29" s="1200" t="s">
        <v>1441</v>
      </c>
      <c r="U29" s="1200" t="s">
        <v>1440</v>
      </c>
      <c r="V29" s="1200" t="s">
        <v>1439</v>
      </c>
      <c r="W29" s="1200" t="s">
        <v>1438</v>
      </c>
      <c r="X29" s="1200" t="s">
        <v>1437</v>
      </c>
      <c r="Y29" s="1200" t="s">
        <v>1436</v>
      </c>
      <c r="Z29" s="1200" t="s">
        <v>1435</v>
      </c>
      <c r="AA29" s="1200" t="s">
        <v>1434</v>
      </c>
      <c r="AB29" s="1200" t="s">
        <v>1433</v>
      </c>
      <c r="AC29" s="1200" t="s">
        <v>1432</v>
      </c>
      <c r="AD29" s="1200" t="s">
        <v>1431</v>
      </c>
      <c r="AE29" s="1200" t="s">
        <v>1430</v>
      </c>
      <c r="AF29" s="1200" t="s">
        <v>1429</v>
      </c>
      <c r="AG29" s="1200" t="s">
        <v>1428</v>
      </c>
      <c r="AH29" s="1200" t="s">
        <v>1427</v>
      </c>
      <c r="AI29" s="1200" t="s">
        <v>1426</v>
      </c>
      <c r="AJ29" s="1200" t="s">
        <v>1425</v>
      </c>
    </row>
    <row r="30" spans="1:36" x14ac:dyDescent="0.25">
      <c r="A30" s="1199">
        <v>201905</v>
      </c>
      <c r="B30" s="1199" t="s">
        <v>1696</v>
      </c>
      <c r="C30" s="1199" t="s">
        <v>1686</v>
      </c>
      <c r="D30" s="1199" t="s">
        <v>1695</v>
      </c>
      <c r="E30" s="1199" t="s">
        <v>1694</v>
      </c>
      <c r="F30" s="1199">
        <v>20190527</v>
      </c>
      <c r="G30" s="959">
        <v>551246.73</v>
      </c>
      <c r="H30" s="959">
        <v>0</v>
      </c>
      <c r="I30" s="959">
        <f>G30-H30</f>
        <v>551246.73</v>
      </c>
      <c r="J30" s="1199" t="s">
        <v>1693</v>
      </c>
      <c r="K30" s="1199" t="s">
        <v>1692</v>
      </c>
      <c r="L30" s="1199">
        <v>915</v>
      </c>
      <c r="M30" s="1199">
        <v>143186</v>
      </c>
      <c r="N30" s="1199" t="s">
        <v>1691</v>
      </c>
      <c r="O30" s="1199" t="s">
        <v>1421</v>
      </c>
      <c r="P30" s="1199" t="s">
        <v>1690</v>
      </c>
      <c r="Q30" s="1199" t="s">
        <v>1408</v>
      </c>
      <c r="R30" s="1199" t="s">
        <v>1409</v>
      </c>
      <c r="S30" s="1199" t="s">
        <v>1408</v>
      </c>
      <c r="T30" s="1199" t="s">
        <v>1407</v>
      </c>
      <c r="U30" s="1199" t="s">
        <v>1689</v>
      </c>
      <c r="V30" s="1199" t="s">
        <v>1405</v>
      </c>
      <c r="W30" s="1199" t="s">
        <v>1403</v>
      </c>
      <c r="X30" s="1199" t="s">
        <v>411</v>
      </c>
      <c r="Y30" s="1199" t="s">
        <v>1403</v>
      </c>
      <c r="Z30" s="1199" t="s">
        <v>1404</v>
      </c>
      <c r="AA30" s="1199" t="s">
        <v>1403</v>
      </c>
      <c r="AB30" s="1199">
        <v>55</v>
      </c>
      <c r="AC30" s="1199">
        <v>5541</v>
      </c>
      <c r="AD30" s="1199">
        <v>226540</v>
      </c>
      <c r="AE30" s="1199" t="s">
        <v>1688</v>
      </c>
      <c r="AF30" s="1199" t="s">
        <v>1687</v>
      </c>
      <c r="AG30" s="1199" t="s">
        <v>1686</v>
      </c>
      <c r="AH30" s="1199" t="s">
        <v>1685</v>
      </c>
      <c r="AI30" s="1199" t="s">
        <v>1684</v>
      </c>
      <c r="AJ30" s="1199" t="s">
        <v>1683</v>
      </c>
    </row>
    <row r="31" spans="1:36" x14ac:dyDescent="0.25">
      <c r="G31" s="959"/>
      <c r="H31" s="959"/>
      <c r="I31" s="959"/>
    </row>
    <row r="32" spans="1:36" x14ac:dyDescent="0.25">
      <c r="B32" s="1200" t="s">
        <v>1655</v>
      </c>
    </row>
    <row r="33" spans="1:36" s="1200" customFormat="1" x14ac:dyDescent="0.25">
      <c r="A33" s="1200" t="s">
        <v>1460</v>
      </c>
      <c r="B33" s="1200" t="s">
        <v>1459</v>
      </c>
      <c r="C33" s="1200" t="s">
        <v>1458</v>
      </c>
      <c r="D33" s="1200" t="s">
        <v>1457</v>
      </c>
      <c r="E33" s="1200" t="s">
        <v>1456</v>
      </c>
      <c r="F33" s="1200" t="s">
        <v>1455</v>
      </c>
      <c r="G33" s="1193" t="s">
        <v>1454</v>
      </c>
      <c r="H33" s="1193" t="s">
        <v>1453</v>
      </c>
      <c r="I33" s="1193" t="s">
        <v>1452</v>
      </c>
      <c r="J33" s="1200" t="s">
        <v>1451</v>
      </c>
      <c r="K33" s="1200" t="s">
        <v>1450</v>
      </c>
      <c r="L33" s="1200" t="s">
        <v>1449</v>
      </c>
      <c r="M33" s="1200" t="s">
        <v>1448</v>
      </c>
      <c r="N33" s="1200" t="s">
        <v>1447</v>
      </c>
      <c r="O33" s="1200" t="s">
        <v>1446</v>
      </c>
      <c r="P33" s="1200" t="s">
        <v>1445</v>
      </c>
      <c r="Q33" s="1200" t="s">
        <v>1444</v>
      </c>
      <c r="R33" s="1200" t="s">
        <v>1443</v>
      </c>
      <c r="S33" s="1200" t="s">
        <v>1442</v>
      </c>
      <c r="T33" s="1200" t="s">
        <v>1441</v>
      </c>
      <c r="U33" s="1200" t="s">
        <v>1440</v>
      </c>
      <c r="V33" s="1200" t="s">
        <v>1439</v>
      </c>
      <c r="W33" s="1200" t="s">
        <v>1438</v>
      </c>
      <c r="X33" s="1200" t="s">
        <v>1437</v>
      </c>
      <c r="Y33" s="1200" t="s">
        <v>1436</v>
      </c>
      <c r="Z33" s="1200" t="s">
        <v>1435</v>
      </c>
      <c r="AA33" s="1200" t="s">
        <v>1434</v>
      </c>
      <c r="AB33" s="1200" t="s">
        <v>1433</v>
      </c>
      <c r="AC33" s="1200" t="s">
        <v>1432</v>
      </c>
      <c r="AD33" s="1200" t="s">
        <v>1431</v>
      </c>
      <c r="AE33" s="1200" t="s">
        <v>1430</v>
      </c>
      <c r="AF33" s="1200" t="s">
        <v>1429</v>
      </c>
      <c r="AG33" s="1200" t="s">
        <v>1428</v>
      </c>
      <c r="AH33" s="1200" t="s">
        <v>1427</v>
      </c>
      <c r="AI33" s="1200" t="s">
        <v>1426</v>
      </c>
      <c r="AJ33" s="1200" t="s">
        <v>1425</v>
      </c>
    </row>
    <row r="34" spans="1:36" x14ac:dyDescent="0.25">
      <c r="A34" s="1199">
        <v>201906</v>
      </c>
      <c r="B34" s="1199" t="s">
        <v>1547</v>
      </c>
      <c r="C34" s="1199" t="s">
        <v>1540</v>
      </c>
      <c r="D34" s="1199" t="s">
        <v>1546</v>
      </c>
      <c r="E34" s="1199">
        <v>1248293</v>
      </c>
      <c r="F34" s="1199">
        <v>20190626</v>
      </c>
      <c r="G34" s="959">
        <v>10165.290000000001</v>
      </c>
      <c r="H34" s="959">
        <v>0</v>
      </c>
      <c r="I34" s="959">
        <v>10165.290000000001</v>
      </c>
      <c r="J34" s="1199" t="s">
        <v>1682</v>
      </c>
      <c r="K34" s="1199" t="s">
        <v>1679</v>
      </c>
      <c r="L34" s="1199">
        <v>915</v>
      </c>
      <c r="M34" s="1199">
        <v>143959</v>
      </c>
      <c r="N34" s="1199">
        <v>1733996.8</v>
      </c>
      <c r="O34" s="1199" t="s">
        <v>1421</v>
      </c>
      <c r="P34" s="1199" t="s">
        <v>1655</v>
      </c>
      <c r="Q34" s="1199" t="s">
        <v>1408</v>
      </c>
      <c r="R34" s="1199" t="s">
        <v>1409</v>
      </c>
      <c r="S34" s="1199" t="s">
        <v>1408</v>
      </c>
      <c r="T34" s="1199" t="s">
        <v>1407</v>
      </c>
      <c r="U34" s="1199">
        <v>0</v>
      </c>
      <c r="V34" s="1199" t="s">
        <v>1405</v>
      </c>
      <c r="W34" s="1199" t="s">
        <v>1403</v>
      </c>
      <c r="X34" s="1199" t="s">
        <v>411</v>
      </c>
      <c r="Y34" s="1199" t="s">
        <v>1403</v>
      </c>
      <c r="Z34" s="1199" t="s">
        <v>1404</v>
      </c>
      <c r="AA34" s="1199" t="s">
        <v>1403</v>
      </c>
      <c r="AB34" s="1199">
        <v>76</v>
      </c>
      <c r="AC34" s="1199">
        <v>7612</v>
      </c>
      <c r="AD34" s="1199">
        <v>228361</v>
      </c>
      <c r="AE34" s="1199" t="s">
        <v>1542</v>
      </c>
      <c r="AF34" s="1199" t="s">
        <v>1541</v>
      </c>
      <c r="AG34" s="1199" t="s">
        <v>1540</v>
      </c>
      <c r="AH34" s="1199" t="s">
        <v>1539</v>
      </c>
      <c r="AI34" s="1199">
        <v>100</v>
      </c>
      <c r="AJ34" s="1199" t="s">
        <v>1538</v>
      </c>
    </row>
    <row r="35" spans="1:36" x14ac:dyDescent="0.25">
      <c r="A35" s="1199">
        <v>201906</v>
      </c>
      <c r="B35" s="1199" t="s">
        <v>1547</v>
      </c>
      <c r="C35" s="1199" t="s">
        <v>1540</v>
      </c>
      <c r="D35" s="1199" t="s">
        <v>1546</v>
      </c>
      <c r="E35" s="1199">
        <v>1248293</v>
      </c>
      <c r="F35" s="1199">
        <v>20190626</v>
      </c>
      <c r="G35" s="959">
        <v>76160</v>
      </c>
      <c r="H35" s="959">
        <v>0</v>
      </c>
      <c r="I35" s="959">
        <v>76160</v>
      </c>
      <c r="J35" s="1199" t="s">
        <v>1569</v>
      </c>
      <c r="K35" s="1199" t="s">
        <v>1679</v>
      </c>
      <c r="L35" s="1199">
        <v>915</v>
      </c>
      <c r="M35" s="1199">
        <v>143959</v>
      </c>
      <c r="N35" s="1199">
        <v>1733996.8</v>
      </c>
      <c r="O35" s="1199" t="s">
        <v>1421</v>
      </c>
      <c r="P35" s="1199" t="s">
        <v>1655</v>
      </c>
      <c r="Q35" s="1199" t="s">
        <v>1408</v>
      </c>
      <c r="R35" s="1199" t="s">
        <v>1409</v>
      </c>
      <c r="S35" s="1199" t="s">
        <v>1408</v>
      </c>
      <c r="T35" s="1199" t="s">
        <v>1407</v>
      </c>
      <c r="U35" s="1199">
        <v>0</v>
      </c>
      <c r="V35" s="1199" t="s">
        <v>1405</v>
      </c>
      <c r="W35" s="1199" t="s">
        <v>1403</v>
      </c>
      <c r="X35" s="1199" t="s">
        <v>411</v>
      </c>
      <c r="Y35" s="1199" t="s">
        <v>1403</v>
      </c>
      <c r="Z35" s="1199" t="s">
        <v>1404</v>
      </c>
      <c r="AA35" s="1199" t="s">
        <v>1403</v>
      </c>
      <c r="AB35" s="1199">
        <v>76</v>
      </c>
      <c r="AC35" s="1199">
        <v>7612</v>
      </c>
      <c r="AD35" s="1199">
        <v>228361</v>
      </c>
      <c r="AE35" s="1199" t="s">
        <v>1542</v>
      </c>
      <c r="AF35" s="1199" t="s">
        <v>1541</v>
      </c>
      <c r="AG35" s="1199" t="s">
        <v>1540</v>
      </c>
      <c r="AH35" s="1199" t="s">
        <v>1539</v>
      </c>
      <c r="AI35" s="1199">
        <v>100</v>
      </c>
      <c r="AJ35" s="1199" t="s">
        <v>1538</v>
      </c>
    </row>
    <row r="36" spans="1:36" x14ac:dyDescent="0.25">
      <c r="A36" s="1199">
        <v>201906</v>
      </c>
      <c r="B36" s="1199" t="s">
        <v>1547</v>
      </c>
      <c r="C36" s="1199" t="s">
        <v>1540</v>
      </c>
      <c r="D36" s="1199" t="s">
        <v>1546</v>
      </c>
      <c r="E36" s="1199">
        <v>1248293</v>
      </c>
      <c r="F36" s="1199">
        <v>20190626</v>
      </c>
      <c r="G36" s="959">
        <v>38080</v>
      </c>
      <c r="H36" s="959">
        <v>0</v>
      </c>
      <c r="I36" s="959">
        <v>38080</v>
      </c>
      <c r="J36" s="1199" t="s">
        <v>1568</v>
      </c>
      <c r="K36" s="1199" t="s">
        <v>1679</v>
      </c>
      <c r="L36" s="1199">
        <v>915</v>
      </c>
      <c r="M36" s="1199">
        <v>143959</v>
      </c>
      <c r="N36" s="1199">
        <v>1733996.8</v>
      </c>
      <c r="O36" s="1199" t="s">
        <v>1421</v>
      </c>
      <c r="P36" s="1199" t="s">
        <v>1655</v>
      </c>
      <c r="Q36" s="1199" t="s">
        <v>1408</v>
      </c>
      <c r="R36" s="1199" t="s">
        <v>1409</v>
      </c>
      <c r="S36" s="1199" t="s">
        <v>1408</v>
      </c>
      <c r="T36" s="1199" t="s">
        <v>1407</v>
      </c>
      <c r="U36" s="1199">
        <v>0</v>
      </c>
      <c r="V36" s="1199" t="s">
        <v>1405</v>
      </c>
      <c r="W36" s="1199" t="s">
        <v>1403</v>
      </c>
      <c r="X36" s="1199" t="s">
        <v>411</v>
      </c>
      <c r="Y36" s="1199" t="s">
        <v>1403</v>
      </c>
      <c r="Z36" s="1199" t="s">
        <v>1404</v>
      </c>
      <c r="AA36" s="1199" t="s">
        <v>1403</v>
      </c>
      <c r="AB36" s="1199">
        <v>76</v>
      </c>
      <c r="AC36" s="1199">
        <v>7612</v>
      </c>
      <c r="AD36" s="1199">
        <v>228361</v>
      </c>
      <c r="AE36" s="1199" t="s">
        <v>1542</v>
      </c>
      <c r="AF36" s="1199" t="s">
        <v>1541</v>
      </c>
      <c r="AG36" s="1199" t="s">
        <v>1540</v>
      </c>
      <c r="AH36" s="1199" t="s">
        <v>1539</v>
      </c>
      <c r="AI36" s="1199">
        <v>100</v>
      </c>
      <c r="AJ36" s="1199" t="s">
        <v>1538</v>
      </c>
    </row>
    <row r="37" spans="1:36" x14ac:dyDescent="0.25">
      <c r="A37" s="1199">
        <v>201906</v>
      </c>
      <c r="B37" s="1199" t="s">
        <v>1547</v>
      </c>
      <c r="C37" s="1199" t="s">
        <v>1540</v>
      </c>
      <c r="D37" s="1199" t="s">
        <v>1546</v>
      </c>
      <c r="E37" s="1199">
        <v>1248293</v>
      </c>
      <c r="F37" s="1199">
        <v>20190626</v>
      </c>
      <c r="G37" s="959">
        <v>37050</v>
      </c>
      <c r="H37" s="959">
        <v>0</v>
      </c>
      <c r="I37" s="959">
        <v>37050</v>
      </c>
      <c r="J37" s="1199" t="s">
        <v>1567</v>
      </c>
      <c r="K37" s="1199" t="s">
        <v>1679</v>
      </c>
      <c r="L37" s="1199">
        <v>915</v>
      </c>
      <c r="M37" s="1199">
        <v>143959</v>
      </c>
      <c r="N37" s="1199">
        <v>1733996.8</v>
      </c>
      <c r="O37" s="1199" t="s">
        <v>1421</v>
      </c>
      <c r="P37" s="1199" t="s">
        <v>1655</v>
      </c>
      <c r="Q37" s="1199" t="s">
        <v>1408</v>
      </c>
      <c r="R37" s="1199" t="s">
        <v>1409</v>
      </c>
      <c r="S37" s="1199" t="s">
        <v>1408</v>
      </c>
      <c r="T37" s="1199" t="s">
        <v>1407</v>
      </c>
      <c r="U37" s="1199">
        <v>0</v>
      </c>
      <c r="V37" s="1199" t="s">
        <v>1405</v>
      </c>
      <c r="W37" s="1199" t="s">
        <v>1403</v>
      </c>
      <c r="X37" s="1199" t="s">
        <v>411</v>
      </c>
      <c r="Y37" s="1199" t="s">
        <v>1403</v>
      </c>
      <c r="Z37" s="1199" t="s">
        <v>1404</v>
      </c>
      <c r="AA37" s="1199" t="s">
        <v>1403</v>
      </c>
      <c r="AB37" s="1199">
        <v>76</v>
      </c>
      <c r="AC37" s="1199">
        <v>7612</v>
      </c>
      <c r="AD37" s="1199">
        <v>228361</v>
      </c>
      <c r="AE37" s="1199" t="s">
        <v>1542</v>
      </c>
      <c r="AF37" s="1199" t="s">
        <v>1541</v>
      </c>
      <c r="AG37" s="1199" t="s">
        <v>1540</v>
      </c>
      <c r="AH37" s="1199" t="s">
        <v>1539</v>
      </c>
      <c r="AI37" s="1199">
        <v>100</v>
      </c>
      <c r="AJ37" s="1199" t="s">
        <v>1538</v>
      </c>
    </row>
    <row r="38" spans="1:36" x14ac:dyDescent="0.25">
      <c r="A38" s="1199">
        <v>201906</v>
      </c>
      <c r="B38" s="1199" t="s">
        <v>1547</v>
      </c>
      <c r="C38" s="1199" t="s">
        <v>1540</v>
      </c>
      <c r="D38" s="1199" t="s">
        <v>1546</v>
      </c>
      <c r="E38" s="1199">
        <v>1248293</v>
      </c>
      <c r="F38" s="1199">
        <v>20190626</v>
      </c>
      <c r="G38" s="959">
        <v>31200</v>
      </c>
      <c r="H38" s="959">
        <v>0</v>
      </c>
      <c r="I38" s="959">
        <v>31200</v>
      </c>
      <c r="J38" s="1199" t="s">
        <v>1566</v>
      </c>
      <c r="K38" s="1199" t="s">
        <v>1679</v>
      </c>
      <c r="L38" s="1199">
        <v>915</v>
      </c>
      <c r="M38" s="1199">
        <v>143959</v>
      </c>
      <c r="N38" s="1199">
        <v>1733996.8</v>
      </c>
      <c r="O38" s="1199" t="s">
        <v>1421</v>
      </c>
      <c r="P38" s="1199" t="s">
        <v>1655</v>
      </c>
      <c r="Q38" s="1199" t="s">
        <v>1408</v>
      </c>
      <c r="R38" s="1199" t="s">
        <v>1409</v>
      </c>
      <c r="S38" s="1199" t="s">
        <v>1408</v>
      </c>
      <c r="T38" s="1199" t="s">
        <v>1407</v>
      </c>
      <c r="U38" s="1199">
        <v>0</v>
      </c>
      <c r="V38" s="1199" t="s">
        <v>1405</v>
      </c>
      <c r="W38" s="1199" t="s">
        <v>1403</v>
      </c>
      <c r="X38" s="1199" t="s">
        <v>411</v>
      </c>
      <c r="Y38" s="1199" t="s">
        <v>1403</v>
      </c>
      <c r="Z38" s="1199" t="s">
        <v>1404</v>
      </c>
      <c r="AA38" s="1199" t="s">
        <v>1403</v>
      </c>
      <c r="AB38" s="1199">
        <v>76</v>
      </c>
      <c r="AC38" s="1199">
        <v>7612</v>
      </c>
      <c r="AD38" s="1199">
        <v>228361</v>
      </c>
      <c r="AE38" s="1199" t="s">
        <v>1542</v>
      </c>
      <c r="AF38" s="1199" t="s">
        <v>1541</v>
      </c>
      <c r="AG38" s="1199" t="s">
        <v>1540</v>
      </c>
      <c r="AH38" s="1199" t="s">
        <v>1539</v>
      </c>
      <c r="AI38" s="1199">
        <v>100</v>
      </c>
      <c r="AJ38" s="1199" t="s">
        <v>1538</v>
      </c>
    </row>
    <row r="39" spans="1:36" x14ac:dyDescent="0.25">
      <c r="A39" s="1199">
        <v>201906</v>
      </c>
      <c r="B39" s="1199" t="s">
        <v>1547</v>
      </c>
      <c r="C39" s="1199" t="s">
        <v>1540</v>
      </c>
      <c r="D39" s="1199" t="s">
        <v>1546</v>
      </c>
      <c r="E39" s="1199">
        <v>1248293</v>
      </c>
      <c r="F39" s="1199">
        <v>20190626</v>
      </c>
      <c r="G39" s="959">
        <v>59760</v>
      </c>
      <c r="H39" s="959">
        <v>0</v>
      </c>
      <c r="I39" s="959">
        <v>59760</v>
      </c>
      <c r="J39" s="1199" t="s">
        <v>1681</v>
      </c>
      <c r="K39" s="1199" t="s">
        <v>1679</v>
      </c>
      <c r="L39" s="1199">
        <v>915</v>
      </c>
      <c r="M39" s="1199">
        <v>143959</v>
      </c>
      <c r="N39" s="1199">
        <v>1733996.8</v>
      </c>
      <c r="O39" s="1199" t="s">
        <v>1421</v>
      </c>
      <c r="P39" s="1199" t="s">
        <v>1655</v>
      </c>
      <c r="Q39" s="1199" t="s">
        <v>1408</v>
      </c>
      <c r="R39" s="1199" t="s">
        <v>1409</v>
      </c>
      <c r="S39" s="1199" t="s">
        <v>1408</v>
      </c>
      <c r="T39" s="1199" t="s">
        <v>1407</v>
      </c>
      <c r="U39" s="1199">
        <v>0</v>
      </c>
      <c r="V39" s="1199" t="s">
        <v>1405</v>
      </c>
      <c r="W39" s="1199" t="s">
        <v>1403</v>
      </c>
      <c r="X39" s="1199" t="s">
        <v>411</v>
      </c>
      <c r="Y39" s="1199" t="s">
        <v>1403</v>
      </c>
      <c r="Z39" s="1199" t="s">
        <v>1404</v>
      </c>
      <c r="AA39" s="1199" t="s">
        <v>1403</v>
      </c>
      <c r="AB39" s="1199">
        <v>76</v>
      </c>
      <c r="AC39" s="1199">
        <v>7612</v>
      </c>
      <c r="AD39" s="1199">
        <v>228361</v>
      </c>
      <c r="AE39" s="1199" t="s">
        <v>1542</v>
      </c>
      <c r="AF39" s="1199" t="s">
        <v>1541</v>
      </c>
      <c r="AG39" s="1199" t="s">
        <v>1540</v>
      </c>
      <c r="AH39" s="1199" t="s">
        <v>1539</v>
      </c>
      <c r="AI39" s="1199">
        <v>100</v>
      </c>
      <c r="AJ39" s="1199" t="s">
        <v>1538</v>
      </c>
    </row>
    <row r="40" spans="1:36" x14ac:dyDescent="0.25">
      <c r="A40" s="1199">
        <v>201906</v>
      </c>
      <c r="B40" s="1199" t="s">
        <v>1547</v>
      </c>
      <c r="C40" s="1199" t="s">
        <v>1540</v>
      </c>
      <c r="D40" s="1199" t="s">
        <v>1546</v>
      </c>
      <c r="E40" s="1199">
        <v>1248293</v>
      </c>
      <c r="F40" s="1199">
        <v>20190626</v>
      </c>
      <c r="G40" s="959">
        <v>5856.84</v>
      </c>
      <c r="H40" s="959">
        <v>0</v>
      </c>
      <c r="I40" s="959">
        <v>5856.84</v>
      </c>
      <c r="J40" s="1199" t="s">
        <v>1680</v>
      </c>
      <c r="K40" s="1199" t="s">
        <v>1679</v>
      </c>
      <c r="L40" s="1199">
        <v>915</v>
      </c>
      <c r="M40" s="1199">
        <v>143959</v>
      </c>
      <c r="N40" s="1199">
        <v>1733996.8</v>
      </c>
      <c r="O40" s="1199" t="s">
        <v>1421</v>
      </c>
      <c r="P40" s="1199" t="s">
        <v>1655</v>
      </c>
      <c r="Q40" s="1199" t="s">
        <v>1408</v>
      </c>
      <c r="R40" s="1199" t="s">
        <v>1409</v>
      </c>
      <c r="S40" s="1199" t="s">
        <v>1408</v>
      </c>
      <c r="T40" s="1199" t="s">
        <v>1407</v>
      </c>
      <c r="U40" s="1199">
        <v>0</v>
      </c>
      <c r="V40" s="1199" t="s">
        <v>1405</v>
      </c>
      <c r="W40" s="1199" t="s">
        <v>1403</v>
      </c>
      <c r="X40" s="1199" t="s">
        <v>411</v>
      </c>
      <c r="Y40" s="1199" t="s">
        <v>1403</v>
      </c>
      <c r="Z40" s="1199" t="s">
        <v>1404</v>
      </c>
      <c r="AA40" s="1199" t="s">
        <v>1403</v>
      </c>
      <c r="AB40" s="1199">
        <v>76</v>
      </c>
      <c r="AC40" s="1199">
        <v>7612</v>
      </c>
      <c r="AD40" s="1199">
        <v>228361</v>
      </c>
      <c r="AE40" s="1199" t="s">
        <v>1542</v>
      </c>
      <c r="AF40" s="1199" t="s">
        <v>1541</v>
      </c>
      <c r="AG40" s="1199" t="s">
        <v>1540</v>
      </c>
      <c r="AH40" s="1199" t="s">
        <v>1539</v>
      </c>
      <c r="AI40" s="1199">
        <v>100</v>
      </c>
      <c r="AJ40" s="1199" t="s">
        <v>1538</v>
      </c>
    </row>
    <row r="41" spans="1:36" x14ac:dyDescent="0.25">
      <c r="A41" s="1199">
        <v>201906</v>
      </c>
      <c r="B41" s="1199" t="s">
        <v>1547</v>
      </c>
      <c r="C41" s="1199" t="s">
        <v>1540</v>
      </c>
      <c r="D41" s="1199" t="s">
        <v>1546</v>
      </c>
      <c r="E41" s="1199">
        <v>1248294</v>
      </c>
      <c r="F41" s="1199">
        <v>20190626</v>
      </c>
      <c r="G41" s="959">
        <v>57120</v>
      </c>
      <c r="H41" s="959">
        <v>0</v>
      </c>
      <c r="I41" s="959">
        <v>57120</v>
      </c>
      <c r="J41" s="1199" t="s">
        <v>1678</v>
      </c>
      <c r="K41" s="1199" t="s">
        <v>1672</v>
      </c>
      <c r="L41" s="1199">
        <v>915</v>
      </c>
      <c r="M41" s="1199">
        <v>143959</v>
      </c>
      <c r="N41" s="1199">
        <v>1733996.8</v>
      </c>
      <c r="O41" s="1199" t="s">
        <v>1421</v>
      </c>
      <c r="P41" s="1199" t="s">
        <v>1655</v>
      </c>
      <c r="Q41" s="1199" t="s">
        <v>1408</v>
      </c>
      <c r="R41" s="1199" t="s">
        <v>1409</v>
      </c>
      <c r="S41" s="1199" t="s">
        <v>1408</v>
      </c>
      <c r="T41" s="1199" t="s">
        <v>1407</v>
      </c>
      <c r="U41" s="1199">
        <v>0</v>
      </c>
      <c r="V41" s="1199" t="s">
        <v>1405</v>
      </c>
      <c r="W41" s="1199" t="s">
        <v>1403</v>
      </c>
      <c r="X41" s="1199" t="s">
        <v>411</v>
      </c>
      <c r="Y41" s="1199" t="s">
        <v>1403</v>
      </c>
      <c r="Z41" s="1199" t="s">
        <v>1404</v>
      </c>
      <c r="AA41" s="1199" t="s">
        <v>1403</v>
      </c>
      <c r="AB41" s="1199">
        <v>76</v>
      </c>
      <c r="AC41" s="1199">
        <v>7612</v>
      </c>
      <c r="AD41" s="1199">
        <v>228361</v>
      </c>
      <c r="AE41" s="1199" t="s">
        <v>1542</v>
      </c>
      <c r="AF41" s="1199" t="s">
        <v>1541</v>
      </c>
      <c r="AG41" s="1199" t="s">
        <v>1540</v>
      </c>
      <c r="AH41" s="1199" t="s">
        <v>1539</v>
      </c>
      <c r="AI41" s="1199">
        <v>100</v>
      </c>
      <c r="AJ41" s="1199" t="s">
        <v>1538</v>
      </c>
    </row>
    <row r="42" spans="1:36" x14ac:dyDescent="0.25">
      <c r="A42" s="1199">
        <v>201906</v>
      </c>
      <c r="B42" s="1199" t="s">
        <v>1547</v>
      </c>
      <c r="C42" s="1199" t="s">
        <v>1540</v>
      </c>
      <c r="D42" s="1199" t="s">
        <v>1546</v>
      </c>
      <c r="E42" s="1199">
        <v>1248294</v>
      </c>
      <c r="F42" s="1199">
        <v>20190626</v>
      </c>
      <c r="G42" s="959">
        <v>57120</v>
      </c>
      <c r="H42" s="959">
        <v>0</v>
      </c>
      <c r="I42" s="959">
        <v>57120</v>
      </c>
      <c r="J42" s="1199" t="s">
        <v>1666</v>
      </c>
      <c r="K42" s="1199" t="s">
        <v>1672</v>
      </c>
      <c r="L42" s="1199">
        <v>915</v>
      </c>
      <c r="M42" s="1199">
        <v>143959</v>
      </c>
      <c r="N42" s="1199">
        <v>1733996.8</v>
      </c>
      <c r="O42" s="1199" t="s">
        <v>1421</v>
      </c>
      <c r="P42" s="1199" t="s">
        <v>1655</v>
      </c>
      <c r="Q42" s="1199" t="s">
        <v>1408</v>
      </c>
      <c r="R42" s="1199" t="s">
        <v>1409</v>
      </c>
      <c r="S42" s="1199" t="s">
        <v>1408</v>
      </c>
      <c r="T42" s="1199" t="s">
        <v>1407</v>
      </c>
      <c r="U42" s="1199">
        <v>0</v>
      </c>
      <c r="V42" s="1199" t="s">
        <v>1405</v>
      </c>
      <c r="W42" s="1199" t="s">
        <v>1403</v>
      </c>
      <c r="X42" s="1199" t="s">
        <v>411</v>
      </c>
      <c r="Y42" s="1199" t="s">
        <v>1403</v>
      </c>
      <c r="Z42" s="1199" t="s">
        <v>1404</v>
      </c>
      <c r="AA42" s="1199" t="s">
        <v>1403</v>
      </c>
      <c r="AB42" s="1199">
        <v>76</v>
      </c>
      <c r="AC42" s="1199">
        <v>7612</v>
      </c>
      <c r="AD42" s="1199">
        <v>228361</v>
      </c>
      <c r="AE42" s="1199" t="s">
        <v>1542</v>
      </c>
      <c r="AF42" s="1199" t="s">
        <v>1541</v>
      </c>
      <c r="AG42" s="1199" t="s">
        <v>1540</v>
      </c>
      <c r="AH42" s="1199" t="s">
        <v>1539</v>
      </c>
      <c r="AI42" s="1199">
        <v>100</v>
      </c>
      <c r="AJ42" s="1199" t="s">
        <v>1538</v>
      </c>
    </row>
    <row r="43" spans="1:36" x14ac:dyDescent="0.25">
      <c r="A43" s="1199">
        <v>201906</v>
      </c>
      <c r="B43" s="1199" t="s">
        <v>1547</v>
      </c>
      <c r="C43" s="1199" t="s">
        <v>1540</v>
      </c>
      <c r="D43" s="1199" t="s">
        <v>1546</v>
      </c>
      <c r="E43" s="1199">
        <v>1248294</v>
      </c>
      <c r="F43" s="1199">
        <v>20190626</v>
      </c>
      <c r="G43" s="959">
        <v>12480</v>
      </c>
      <c r="H43" s="959">
        <v>0</v>
      </c>
      <c r="I43" s="959">
        <v>12480</v>
      </c>
      <c r="J43" s="1199" t="s">
        <v>1677</v>
      </c>
      <c r="K43" s="1199" t="s">
        <v>1672</v>
      </c>
      <c r="L43" s="1199">
        <v>915</v>
      </c>
      <c r="M43" s="1199">
        <v>143959</v>
      </c>
      <c r="N43" s="1199">
        <v>1733996.8</v>
      </c>
      <c r="O43" s="1199" t="s">
        <v>1421</v>
      </c>
      <c r="P43" s="1199" t="s">
        <v>1655</v>
      </c>
      <c r="Q43" s="1199" t="s">
        <v>1408</v>
      </c>
      <c r="R43" s="1199" t="s">
        <v>1409</v>
      </c>
      <c r="S43" s="1199" t="s">
        <v>1408</v>
      </c>
      <c r="T43" s="1199" t="s">
        <v>1407</v>
      </c>
      <c r="U43" s="1199">
        <v>0</v>
      </c>
      <c r="V43" s="1199" t="s">
        <v>1405</v>
      </c>
      <c r="W43" s="1199" t="s">
        <v>1403</v>
      </c>
      <c r="X43" s="1199" t="s">
        <v>411</v>
      </c>
      <c r="Y43" s="1199" t="s">
        <v>1403</v>
      </c>
      <c r="Z43" s="1199" t="s">
        <v>1404</v>
      </c>
      <c r="AA43" s="1199" t="s">
        <v>1403</v>
      </c>
      <c r="AB43" s="1199">
        <v>76</v>
      </c>
      <c r="AC43" s="1199">
        <v>7612</v>
      </c>
      <c r="AD43" s="1199">
        <v>228361</v>
      </c>
      <c r="AE43" s="1199" t="s">
        <v>1542</v>
      </c>
      <c r="AF43" s="1199" t="s">
        <v>1541</v>
      </c>
      <c r="AG43" s="1199" t="s">
        <v>1540</v>
      </c>
      <c r="AH43" s="1199" t="s">
        <v>1539</v>
      </c>
      <c r="AI43" s="1199">
        <v>100</v>
      </c>
      <c r="AJ43" s="1199" t="s">
        <v>1538</v>
      </c>
    </row>
    <row r="44" spans="1:36" x14ac:dyDescent="0.25">
      <c r="A44" s="1199">
        <v>201906</v>
      </c>
      <c r="B44" s="1199" t="s">
        <v>1547</v>
      </c>
      <c r="C44" s="1199" t="s">
        <v>1540</v>
      </c>
      <c r="D44" s="1199" t="s">
        <v>1546</v>
      </c>
      <c r="E44" s="1199">
        <v>1248294</v>
      </c>
      <c r="F44" s="1199">
        <v>20190626</v>
      </c>
      <c r="G44" s="959">
        <v>12480</v>
      </c>
      <c r="H44" s="959">
        <v>0</v>
      </c>
      <c r="I44" s="959">
        <v>12480</v>
      </c>
      <c r="J44" s="1199" t="s">
        <v>1676</v>
      </c>
      <c r="K44" s="1199" t="s">
        <v>1672</v>
      </c>
      <c r="L44" s="1199">
        <v>915</v>
      </c>
      <c r="M44" s="1199">
        <v>143959</v>
      </c>
      <c r="N44" s="1199">
        <v>1733996.8</v>
      </c>
      <c r="O44" s="1199" t="s">
        <v>1421</v>
      </c>
      <c r="P44" s="1199" t="s">
        <v>1655</v>
      </c>
      <c r="Q44" s="1199" t="s">
        <v>1408</v>
      </c>
      <c r="R44" s="1199" t="s">
        <v>1409</v>
      </c>
      <c r="S44" s="1199" t="s">
        <v>1408</v>
      </c>
      <c r="T44" s="1199" t="s">
        <v>1407</v>
      </c>
      <c r="U44" s="1199">
        <v>0</v>
      </c>
      <c r="V44" s="1199" t="s">
        <v>1405</v>
      </c>
      <c r="W44" s="1199" t="s">
        <v>1403</v>
      </c>
      <c r="X44" s="1199" t="s">
        <v>411</v>
      </c>
      <c r="Y44" s="1199" t="s">
        <v>1403</v>
      </c>
      <c r="Z44" s="1199" t="s">
        <v>1404</v>
      </c>
      <c r="AA44" s="1199" t="s">
        <v>1403</v>
      </c>
      <c r="AB44" s="1199">
        <v>76</v>
      </c>
      <c r="AC44" s="1199">
        <v>7612</v>
      </c>
      <c r="AD44" s="1199">
        <v>228361</v>
      </c>
      <c r="AE44" s="1199" t="s">
        <v>1542</v>
      </c>
      <c r="AF44" s="1199" t="s">
        <v>1541</v>
      </c>
      <c r="AG44" s="1199" t="s">
        <v>1540</v>
      </c>
      <c r="AH44" s="1199" t="s">
        <v>1539</v>
      </c>
      <c r="AI44" s="1199">
        <v>100</v>
      </c>
      <c r="AJ44" s="1199" t="s">
        <v>1538</v>
      </c>
    </row>
    <row r="45" spans="1:36" x14ac:dyDescent="0.25">
      <c r="A45" s="1199">
        <v>201906</v>
      </c>
      <c r="B45" s="1199" t="s">
        <v>1547</v>
      </c>
      <c r="C45" s="1199" t="s">
        <v>1540</v>
      </c>
      <c r="D45" s="1199" t="s">
        <v>1546</v>
      </c>
      <c r="E45" s="1199">
        <v>1248294</v>
      </c>
      <c r="F45" s="1199">
        <v>20190626</v>
      </c>
      <c r="G45" s="959">
        <v>72000</v>
      </c>
      <c r="H45" s="959">
        <v>0</v>
      </c>
      <c r="I45" s="959">
        <v>72000</v>
      </c>
      <c r="J45" s="1199" t="s">
        <v>1675</v>
      </c>
      <c r="K45" s="1199" t="s">
        <v>1672</v>
      </c>
      <c r="L45" s="1199">
        <v>915</v>
      </c>
      <c r="M45" s="1199">
        <v>143959</v>
      </c>
      <c r="N45" s="1199">
        <v>1733996.8</v>
      </c>
      <c r="O45" s="1199" t="s">
        <v>1421</v>
      </c>
      <c r="P45" s="1199" t="s">
        <v>1655</v>
      </c>
      <c r="Q45" s="1199" t="s">
        <v>1408</v>
      </c>
      <c r="R45" s="1199" t="s">
        <v>1409</v>
      </c>
      <c r="S45" s="1199" t="s">
        <v>1408</v>
      </c>
      <c r="T45" s="1199" t="s">
        <v>1407</v>
      </c>
      <c r="U45" s="1199">
        <v>0</v>
      </c>
      <c r="V45" s="1199" t="s">
        <v>1405</v>
      </c>
      <c r="W45" s="1199" t="s">
        <v>1403</v>
      </c>
      <c r="X45" s="1199" t="s">
        <v>411</v>
      </c>
      <c r="Y45" s="1199" t="s">
        <v>1403</v>
      </c>
      <c r="Z45" s="1199" t="s">
        <v>1404</v>
      </c>
      <c r="AA45" s="1199" t="s">
        <v>1403</v>
      </c>
      <c r="AB45" s="1199">
        <v>76</v>
      </c>
      <c r="AC45" s="1199">
        <v>7612</v>
      </c>
      <c r="AD45" s="1199">
        <v>228361</v>
      </c>
      <c r="AE45" s="1199" t="s">
        <v>1542</v>
      </c>
      <c r="AF45" s="1199" t="s">
        <v>1541</v>
      </c>
      <c r="AG45" s="1199" t="s">
        <v>1540</v>
      </c>
      <c r="AH45" s="1199" t="s">
        <v>1539</v>
      </c>
      <c r="AI45" s="1199">
        <v>100</v>
      </c>
      <c r="AJ45" s="1199" t="s">
        <v>1538</v>
      </c>
    </row>
    <row r="46" spans="1:36" x14ac:dyDescent="0.25">
      <c r="A46" s="1199">
        <v>201906</v>
      </c>
      <c r="B46" s="1199" t="s">
        <v>1547</v>
      </c>
      <c r="C46" s="1199" t="s">
        <v>1540</v>
      </c>
      <c r="D46" s="1199" t="s">
        <v>1546</v>
      </c>
      <c r="E46" s="1199">
        <v>1248294</v>
      </c>
      <c r="F46" s="1199">
        <v>20190626</v>
      </c>
      <c r="G46" s="959">
        <v>315277.89</v>
      </c>
      <c r="H46" s="959">
        <v>0</v>
      </c>
      <c r="I46" s="959">
        <v>315277.89</v>
      </c>
      <c r="J46" s="1199" t="s">
        <v>1674</v>
      </c>
      <c r="K46" s="1199" t="s">
        <v>1672</v>
      </c>
      <c r="L46" s="1199">
        <v>915</v>
      </c>
      <c r="M46" s="1199">
        <v>143959</v>
      </c>
      <c r="N46" s="1199">
        <v>1733996.8</v>
      </c>
      <c r="O46" s="1199" t="s">
        <v>1421</v>
      </c>
      <c r="P46" s="1199" t="s">
        <v>1655</v>
      </c>
      <c r="Q46" s="1199" t="s">
        <v>1408</v>
      </c>
      <c r="R46" s="1199" t="s">
        <v>1409</v>
      </c>
      <c r="S46" s="1199" t="s">
        <v>1408</v>
      </c>
      <c r="T46" s="1199" t="s">
        <v>1407</v>
      </c>
      <c r="U46" s="1199">
        <v>0</v>
      </c>
      <c r="V46" s="1199" t="s">
        <v>1405</v>
      </c>
      <c r="W46" s="1199" t="s">
        <v>1403</v>
      </c>
      <c r="X46" s="1199" t="s">
        <v>411</v>
      </c>
      <c r="Y46" s="1199" t="s">
        <v>1403</v>
      </c>
      <c r="Z46" s="1199" t="s">
        <v>1404</v>
      </c>
      <c r="AA46" s="1199" t="s">
        <v>1403</v>
      </c>
      <c r="AB46" s="1199">
        <v>76</v>
      </c>
      <c r="AC46" s="1199">
        <v>7612</v>
      </c>
      <c r="AD46" s="1199">
        <v>228361</v>
      </c>
      <c r="AE46" s="1199" t="s">
        <v>1542</v>
      </c>
      <c r="AF46" s="1199" t="s">
        <v>1541</v>
      </c>
      <c r="AG46" s="1199" t="s">
        <v>1540</v>
      </c>
      <c r="AH46" s="1199" t="s">
        <v>1539</v>
      </c>
      <c r="AI46" s="1199">
        <v>100</v>
      </c>
      <c r="AJ46" s="1199" t="s">
        <v>1538</v>
      </c>
    </row>
    <row r="47" spans="1:36" x14ac:dyDescent="0.25">
      <c r="A47" s="1199">
        <v>201906</v>
      </c>
      <c r="B47" s="1199" t="s">
        <v>1547</v>
      </c>
      <c r="C47" s="1199" t="s">
        <v>1540</v>
      </c>
      <c r="D47" s="1199" t="s">
        <v>1546</v>
      </c>
      <c r="E47" s="1199">
        <v>1248294</v>
      </c>
      <c r="F47" s="1199">
        <v>20190626</v>
      </c>
      <c r="G47" s="959">
        <v>8064.9</v>
      </c>
      <c r="H47" s="959">
        <v>0</v>
      </c>
      <c r="I47" s="959">
        <v>8064.9</v>
      </c>
      <c r="J47" s="1199" t="s">
        <v>1673</v>
      </c>
      <c r="K47" s="1199" t="s">
        <v>1672</v>
      </c>
      <c r="L47" s="1199">
        <v>915</v>
      </c>
      <c r="M47" s="1199">
        <v>143959</v>
      </c>
      <c r="N47" s="1199">
        <v>1733996.8</v>
      </c>
      <c r="O47" s="1199" t="s">
        <v>1421</v>
      </c>
      <c r="P47" s="1199" t="s">
        <v>1655</v>
      </c>
      <c r="Q47" s="1199" t="s">
        <v>1408</v>
      </c>
      <c r="R47" s="1199" t="s">
        <v>1409</v>
      </c>
      <c r="S47" s="1199" t="s">
        <v>1408</v>
      </c>
      <c r="T47" s="1199" t="s">
        <v>1407</v>
      </c>
      <c r="U47" s="1199">
        <v>0</v>
      </c>
      <c r="V47" s="1199" t="s">
        <v>1405</v>
      </c>
      <c r="W47" s="1199" t="s">
        <v>1403</v>
      </c>
      <c r="X47" s="1199" t="s">
        <v>411</v>
      </c>
      <c r="Y47" s="1199" t="s">
        <v>1403</v>
      </c>
      <c r="Z47" s="1199" t="s">
        <v>1404</v>
      </c>
      <c r="AA47" s="1199" t="s">
        <v>1403</v>
      </c>
      <c r="AB47" s="1199">
        <v>76</v>
      </c>
      <c r="AC47" s="1199">
        <v>7612</v>
      </c>
      <c r="AD47" s="1199">
        <v>228361</v>
      </c>
      <c r="AE47" s="1199" t="s">
        <v>1542</v>
      </c>
      <c r="AF47" s="1199" t="s">
        <v>1541</v>
      </c>
      <c r="AG47" s="1199" t="s">
        <v>1540</v>
      </c>
      <c r="AH47" s="1199" t="s">
        <v>1539</v>
      </c>
      <c r="AI47" s="1199">
        <v>100</v>
      </c>
      <c r="AJ47" s="1199" t="s">
        <v>1538</v>
      </c>
    </row>
    <row r="48" spans="1:36" x14ac:dyDescent="0.25">
      <c r="A48" s="1199">
        <v>201906</v>
      </c>
      <c r="B48" s="1199" t="s">
        <v>1547</v>
      </c>
      <c r="C48" s="1199" t="s">
        <v>1540</v>
      </c>
      <c r="D48" s="1199" t="s">
        <v>1546</v>
      </c>
      <c r="E48" s="1199">
        <v>1248295</v>
      </c>
      <c r="F48" s="1199">
        <v>20190626</v>
      </c>
      <c r="G48" s="959">
        <v>29920</v>
      </c>
      <c r="H48" s="959">
        <v>0</v>
      </c>
      <c r="I48" s="959">
        <v>29920</v>
      </c>
      <c r="J48" s="1199" t="s">
        <v>1558</v>
      </c>
      <c r="K48" s="1199" t="s">
        <v>1670</v>
      </c>
      <c r="L48" s="1199">
        <v>915</v>
      </c>
      <c r="M48" s="1199">
        <v>143959</v>
      </c>
      <c r="N48" s="1199">
        <v>1733996.8</v>
      </c>
      <c r="O48" s="1199" t="s">
        <v>1421</v>
      </c>
      <c r="P48" s="1199" t="s">
        <v>1655</v>
      </c>
      <c r="Q48" s="1199" t="s">
        <v>1408</v>
      </c>
      <c r="R48" s="1199" t="s">
        <v>1409</v>
      </c>
      <c r="S48" s="1199" t="s">
        <v>1408</v>
      </c>
      <c r="T48" s="1199" t="s">
        <v>1407</v>
      </c>
      <c r="U48" s="1199">
        <v>0</v>
      </c>
      <c r="V48" s="1199" t="s">
        <v>1405</v>
      </c>
      <c r="W48" s="1199" t="s">
        <v>1403</v>
      </c>
      <c r="X48" s="1199" t="s">
        <v>411</v>
      </c>
      <c r="Y48" s="1199" t="s">
        <v>1403</v>
      </c>
      <c r="Z48" s="1199" t="s">
        <v>1404</v>
      </c>
      <c r="AA48" s="1199" t="s">
        <v>1403</v>
      </c>
      <c r="AB48" s="1199">
        <v>76</v>
      </c>
      <c r="AC48" s="1199">
        <v>7612</v>
      </c>
      <c r="AD48" s="1199">
        <v>228361</v>
      </c>
      <c r="AE48" s="1199" t="s">
        <v>1542</v>
      </c>
      <c r="AF48" s="1199" t="s">
        <v>1541</v>
      </c>
      <c r="AG48" s="1199" t="s">
        <v>1540</v>
      </c>
      <c r="AH48" s="1199" t="s">
        <v>1539</v>
      </c>
      <c r="AI48" s="1199">
        <v>100</v>
      </c>
      <c r="AJ48" s="1199" t="s">
        <v>1538</v>
      </c>
    </row>
    <row r="49" spans="1:36" x14ac:dyDescent="0.25">
      <c r="A49" s="1199">
        <v>201906</v>
      </c>
      <c r="B49" s="1199" t="s">
        <v>1547</v>
      </c>
      <c r="C49" s="1199" t="s">
        <v>1540</v>
      </c>
      <c r="D49" s="1199" t="s">
        <v>1546</v>
      </c>
      <c r="E49" s="1199">
        <v>1248295</v>
      </c>
      <c r="F49" s="1199">
        <v>20190626</v>
      </c>
      <c r="G49" s="959">
        <v>29920</v>
      </c>
      <c r="H49" s="959">
        <v>0</v>
      </c>
      <c r="I49" s="959">
        <v>29920</v>
      </c>
      <c r="J49" s="1199" t="s">
        <v>1557</v>
      </c>
      <c r="K49" s="1199" t="s">
        <v>1670</v>
      </c>
      <c r="L49" s="1199">
        <v>915</v>
      </c>
      <c r="M49" s="1199">
        <v>143959</v>
      </c>
      <c r="N49" s="1199">
        <v>1733996.8</v>
      </c>
      <c r="O49" s="1199" t="s">
        <v>1421</v>
      </c>
      <c r="P49" s="1199" t="s">
        <v>1655</v>
      </c>
      <c r="Q49" s="1199" t="s">
        <v>1408</v>
      </c>
      <c r="R49" s="1199" t="s">
        <v>1409</v>
      </c>
      <c r="S49" s="1199" t="s">
        <v>1408</v>
      </c>
      <c r="T49" s="1199" t="s">
        <v>1407</v>
      </c>
      <c r="U49" s="1199">
        <v>0</v>
      </c>
      <c r="V49" s="1199" t="s">
        <v>1405</v>
      </c>
      <c r="W49" s="1199" t="s">
        <v>1403</v>
      </c>
      <c r="X49" s="1199" t="s">
        <v>411</v>
      </c>
      <c r="Y49" s="1199" t="s">
        <v>1403</v>
      </c>
      <c r="Z49" s="1199" t="s">
        <v>1404</v>
      </c>
      <c r="AA49" s="1199" t="s">
        <v>1403</v>
      </c>
      <c r="AB49" s="1199">
        <v>76</v>
      </c>
      <c r="AC49" s="1199">
        <v>7612</v>
      </c>
      <c r="AD49" s="1199">
        <v>228361</v>
      </c>
      <c r="AE49" s="1199" t="s">
        <v>1542</v>
      </c>
      <c r="AF49" s="1199" t="s">
        <v>1541</v>
      </c>
      <c r="AG49" s="1199" t="s">
        <v>1540</v>
      </c>
      <c r="AH49" s="1199" t="s">
        <v>1539</v>
      </c>
      <c r="AI49" s="1199">
        <v>100</v>
      </c>
      <c r="AJ49" s="1199" t="s">
        <v>1538</v>
      </c>
    </row>
    <row r="50" spans="1:36" x14ac:dyDescent="0.25">
      <c r="A50" s="1199">
        <v>201906</v>
      </c>
      <c r="B50" s="1199" t="s">
        <v>1547</v>
      </c>
      <c r="C50" s="1199" t="s">
        <v>1540</v>
      </c>
      <c r="D50" s="1199" t="s">
        <v>1546</v>
      </c>
      <c r="E50" s="1199">
        <v>1248295</v>
      </c>
      <c r="F50" s="1199">
        <v>20190626</v>
      </c>
      <c r="G50" s="959">
        <v>17550</v>
      </c>
      <c r="H50" s="959">
        <v>0</v>
      </c>
      <c r="I50" s="959">
        <v>17550</v>
      </c>
      <c r="J50" s="1199" t="s">
        <v>1556</v>
      </c>
      <c r="K50" s="1199" t="s">
        <v>1670</v>
      </c>
      <c r="L50" s="1199">
        <v>915</v>
      </c>
      <c r="M50" s="1199">
        <v>143959</v>
      </c>
      <c r="N50" s="1199">
        <v>1733996.8</v>
      </c>
      <c r="O50" s="1199" t="s">
        <v>1421</v>
      </c>
      <c r="P50" s="1199" t="s">
        <v>1655</v>
      </c>
      <c r="Q50" s="1199" t="s">
        <v>1408</v>
      </c>
      <c r="R50" s="1199" t="s">
        <v>1409</v>
      </c>
      <c r="S50" s="1199" t="s">
        <v>1408</v>
      </c>
      <c r="T50" s="1199" t="s">
        <v>1407</v>
      </c>
      <c r="U50" s="1199">
        <v>0</v>
      </c>
      <c r="V50" s="1199" t="s">
        <v>1405</v>
      </c>
      <c r="W50" s="1199" t="s">
        <v>1403</v>
      </c>
      <c r="X50" s="1199" t="s">
        <v>411</v>
      </c>
      <c r="Y50" s="1199" t="s">
        <v>1403</v>
      </c>
      <c r="Z50" s="1199" t="s">
        <v>1404</v>
      </c>
      <c r="AA50" s="1199" t="s">
        <v>1403</v>
      </c>
      <c r="AB50" s="1199">
        <v>76</v>
      </c>
      <c r="AC50" s="1199">
        <v>7612</v>
      </c>
      <c r="AD50" s="1199">
        <v>228361</v>
      </c>
      <c r="AE50" s="1199" t="s">
        <v>1542</v>
      </c>
      <c r="AF50" s="1199" t="s">
        <v>1541</v>
      </c>
      <c r="AG50" s="1199" t="s">
        <v>1540</v>
      </c>
      <c r="AH50" s="1199" t="s">
        <v>1539</v>
      </c>
      <c r="AI50" s="1199">
        <v>100</v>
      </c>
      <c r="AJ50" s="1199" t="s">
        <v>1538</v>
      </c>
    </row>
    <row r="51" spans="1:36" x14ac:dyDescent="0.25">
      <c r="A51" s="1199">
        <v>201906</v>
      </c>
      <c r="B51" s="1199" t="s">
        <v>1547</v>
      </c>
      <c r="C51" s="1199" t="s">
        <v>1540</v>
      </c>
      <c r="D51" s="1199" t="s">
        <v>1546</v>
      </c>
      <c r="E51" s="1199">
        <v>1248295</v>
      </c>
      <c r="F51" s="1199">
        <v>20190626</v>
      </c>
      <c r="G51" s="959">
        <v>17550</v>
      </c>
      <c r="H51" s="959">
        <v>0</v>
      </c>
      <c r="I51" s="959">
        <v>17550</v>
      </c>
      <c r="J51" s="1199" t="s">
        <v>1555</v>
      </c>
      <c r="K51" s="1199" t="s">
        <v>1670</v>
      </c>
      <c r="L51" s="1199">
        <v>915</v>
      </c>
      <c r="M51" s="1199">
        <v>143959</v>
      </c>
      <c r="N51" s="1199">
        <v>1733996.8</v>
      </c>
      <c r="O51" s="1199" t="s">
        <v>1421</v>
      </c>
      <c r="P51" s="1199" t="s">
        <v>1655</v>
      </c>
      <c r="Q51" s="1199" t="s">
        <v>1408</v>
      </c>
      <c r="R51" s="1199" t="s">
        <v>1409</v>
      </c>
      <c r="S51" s="1199" t="s">
        <v>1408</v>
      </c>
      <c r="T51" s="1199" t="s">
        <v>1407</v>
      </c>
      <c r="U51" s="1199">
        <v>0</v>
      </c>
      <c r="V51" s="1199" t="s">
        <v>1405</v>
      </c>
      <c r="W51" s="1199" t="s">
        <v>1403</v>
      </c>
      <c r="X51" s="1199" t="s">
        <v>411</v>
      </c>
      <c r="Y51" s="1199" t="s">
        <v>1403</v>
      </c>
      <c r="Z51" s="1199" t="s">
        <v>1404</v>
      </c>
      <c r="AA51" s="1199" t="s">
        <v>1403</v>
      </c>
      <c r="AB51" s="1199">
        <v>76</v>
      </c>
      <c r="AC51" s="1199">
        <v>7612</v>
      </c>
      <c r="AD51" s="1199">
        <v>228361</v>
      </c>
      <c r="AE51" s="1199" t="s">
        <v>1542</v>
      </c>
      <c r="AF51" s="1199" t="s">
        <v>1541</v>
      </c>
      <c r="AG51" s="1199" t="s">
        <v>1540</v>
      </c>
      <c r="AH51" s="1199" t="s">
        <v>1539</v>
      </c>
      <c r="AI51" s="1199">
        <v>100</v>
      </c>
      <c r="AJ51" s="1199" t="s">
        <v>1538</v>
      </c>
    </row>
    <row r="52" spans="1:36" x14ac:dyDescent="0.25">
      <c r="A52" s="1199">
        <v>201906</v>
      </c>
      <c r="B52" s="1199" t="s">
        <v>1547</v>
      </c>
      <c r="C52" s="1199" t="s">
        <v>1540</v>
      </c>
      <c r="D52" s="1199" t="s">
        <v>1546</v>
      </c>
      <c r="E52" s="1199">
        <v>1248295</v>
      </c>
      <c r="F52" s="1199">
        <v>20190626</v>
      </c>
      <c r="G52" s="959">
        <v>47880</v>
      </c>
      <c r="H52" s="959">
        <v>0</v>
      </c>
      <c r="I52" s="959">
        <v>47880</v>
      </c>
      <c r="J52" s="1199" t="s">
        <v>1662</v>
      </c>
      <c r="K52" s="1199" t="s">
        <v>1670</v>
      </c>
      <c r="L52" s="1199">
        <v>915</v>
      </c>
      <c r="M52" s="1199">
        <v>143959</v>
      </c>
      <c r="N52" s="1199">
        <v>1733996.8</v>
      </c>
      <c r="O52" s="1199" t="s">
        <v>1421</v>
      </c>
      <c r="P52" s="1199" t="s">
        <v>1655</v>
      </c>
      <c r="Q52" s="1199" t="s">
        <v>1408</v>
      </c>
      <c r="R52" s="1199" t="s">
        <v>1409</v>
      </c>
      <c r="S52" s="1199" t="s">
        <v>1408</v>
      </c>
      <c r="T52" s="1199" t="s">
        <v>1407</v>
      </c>
      <c r="U52" s="1199">
        <v>0</v>
      </c>
      <c r="V52" s="1199" t="s">
        <v>1405</v>
      </c>
      <c r="W52" s="1199" t="s">
        <v>1403</v>
      </c>
      <c r="X52" s="1199" t="s">
        <v>411</v>
      </c>
      <c r="Y52" s="1199" t="s">
        <v>1403</v>
      </c>
      <c r="Z52" s="1199" t="s">
        <v>1404</v>
      </c>
      <c r="AA52" s="1199" t="s">
        <v>1403</v>
      </c>
      <c r="AB52" s="1199">
        <v>76</v>
      </c>
      <c r="AC52" s="1199">
        <v>7612</v>
      </c>
      <c r="AD52" s="1199">
        <v>228361</v>
      </c>
      <c r="AE52" s="1199" t="s">
        <v>1542</v>
      </c>
      <c r="AF52" s="1199" t="s">
        <v>1541</v>
      </c>
      <c r="AG52" s="1199" t="s">
        <v>1540</v>
      </c>
      <c r="AH52" s="1199" t="s">
        <v>1539</v>
      </c>
      <c r="AI52" s="1199">
        <v>100</v>
      </c>
      <c r="AJ52" s="1199" t="s">
        <v>1538</v>
      </c>
    </row>
    <row r="53" spans="1:36" x14ac:dyDescent="0.25">
      <c r="A53" s="1199">
        <v>201906</v>
      </c>
      <c r="B53" s="1199" t="s">
        <v>1547</v>
      </c>
      <c r="C53" s="1199" t="s">
        <v>1540</v>
      </c>
      <c r="D53" s="1199" t="s">
        <v>1546</v>
      </c>
      <c r="E53" s="1199">
        <v>1248295</v>
      </c>
      <c r="F53" s="1199">
        <v>20190626</v>
      </c>
      <c r="G53" s="959">
        <v>3758.4</v>
      </c>
      <c r="H53" s="959">
        <v>0</v>
      </c>
      <c r="I53" s="959">
        <v>3758.4</v>
      </c>
      <c r="J53" s="1199" t="s">
        <v>1661</v>
      </c>
      <c r="K53" s="1199" t="s">
        <v>1670</v>
      </c>
      <c r="L53" s="1199">
        <v>915</v>
      </c>
      <c r="M53" s="1199">
        <v>143959</v>
      </c>
      <c r="N53" s="1199">
        <v>1733996.8</v>
      </c>
      <c r="O53" s="1199" t="s">
        <v>1421</v>
      </c>
      <c r="P53" s="1199" t="s">
        <v>1655</v>
      </c>
      <c r="Q53" s="1199" t="s">
        <v>1408</v>
      </c>
      <c r="R53" s="1199" t="s">
        <v>1409</v>
      </c>
      <c r="S53" s="1199" t="s">
        <v>1408</v>
      </c>
      <c r="T53" s="1199" t="s">
        <v>1407</v>
      </c>
      <c r="U53" s="1199">
        <v>0</v>
      </c>
      <c r="V53" s="1199" t="s">
        <v>1405</v>
      </c>
      <c r="W53" s="1199" t="s">
        <v>1403</v>
      </c>
      <c r="X53" s="1199" t="s">
        <v>411</v>
      </c>
      <c r="Y53" s="1199" t="s">
        <v>1403</v>
      </c>
      <c r="Z53" s="1199" t="s">
        <v>1404</v>
      </c>
      <c r="AA53" s="1199" t="s">
        <v>1403</v>
      </c>
      <c r="AB53" s="1199">
        <v>76</v>
      </c>
      <c r="AC53" s="1199">
        <v>7612</v>
      </c>
      <c r="AD53" s="1199">
        <v>228361</v>
      </c>
      <c r="AE53" s="1199" t="s">
        <v>1542</v>
      </c>
      <c r="AF53" s="1199" t="s">
        <v>1541</v>
      </c>
      <c r="AG53" s="1199" t="s">
        <v>1540</v>
      </c>
      <c r="AH53" s="1199" t="s">
        <v>1539</v>
      </c>
      <c r="AI53" s="1199">
        <v>100</v>
      </c>
      <c r="AJ53" s="1199" t="s">
        <v>1538</v>
      </c>
    </row>
    <row r="54" spans="1:36" x14ac:dyDescent="0.25">
      <c r="A54" s="1199">
        <v>201906</v>
      </c>
      <c r="B54" s="1199" t="s">
        <v>1547</v>
      </c>
      <c r="C54" s="1199" t="s">
        <v>1540</v>
      </c>
      <c r="D54" s="1199" t="s">
        <v>1546</v>
      </c>
      <c r="E54" s="1199">
        <v>1248295</v>
      </c>
      <c r="F54" s="1199">
        <v>20190626</v>
      </c>
      <c r="G54" s="959">
        <v>15764.41</v>
      </c>
      <c r="H54" s="959">
        <v>0</v>
      </c>
      <c r="I54" s="959">
        <v>15764.41</v>
      </c>
      <c r="J54" s="1199" t="s">
        <v>1671</v>
      </c>
      <c r="K54" s="1199" t="s">
        <v>1670</v>
      </c>
      <c r="L54" s="1199">
        <v>915</v>
      </c>
      <c r="M54" s="1199">
        <v>143959</v>
      </c>
      <c r="N54" s="1199">
        <v>1733996.8</v>
      </c>
      <c r="O54" s="1199" t="s">
        <v>1421</v>
      </c>
      <c r="P54" s="1199" t="s">
        <v>1655</v>
      </c>
      <c r="Q54" s="1199" t="s">
        <v>1408</v>
      </c>
      <c r="R54" s="1199" t="s">
        <v>1409</v>
      </c>
      <c r="S54" s="1199" t="s">
        <v>1408</v>
      </c>
      <c r="T54" s="1199" t="s">
        <v>1407</v>
      </c>
      <c r="U54" s="1199">
        <v>0</v>
      </c>
      <c r="V54" s="1199" t="s">
        <v>1405</v>
      </c>
      <c r="W54" s="1199" t="s">
        <v>1403</v>
      </c>
      <c r="X54" s="1199" t="s">
        <v>411</v>
      </c>
      <c r="Y54" s="1199" t="s">
        <v>1403</v>
      </c>
      <c r="Z54" s="1199" t="s">
        <v>1404</v>
      </c>
      <c r="AA54" s="1199" t="s">
        <v>1403</v>
      </c>
      <c r="AB54" s="1199">
        <v>76</v>
      </c>
      <c r="AC54" s="1199">
        <v>7612</v>
      </c>
      <c r="AD54" s="1199">
        <v>228361</v>
      </c>
      <c r="AE54" s="1199" t="s">
        <v>1542</v>
      </c>
      <c r="AF54" s="1199" t="s">
        <v>1541</v>
      </c>
      <c r="AG54" s="1199" t="s">
        <v>1540</v>
      </c>
      <c r="AH54" s="1199" t="s">
        <v>1539</v>
      </c>
      <c r="AI54" s="1199">
        <v>100</v>
      </c>
      <c r="AJ54" s="1199" t="s">
        <v>1538</v>
      </c>
    </row>
    <row r="55" spans="1:36" x14ac:dyDescent="0.25">
      <c r="A55" s="1199">
        <v>201906</v>
      </c>
      <c r="B55" s="1199" t="s">
        <v>1547</v>
      </c>
      <c r="C55" s="1199" t="s">
        <v>1540</v>
      </c>
      <c r="D55" s="1199" t="s">
        <v>1546</v>
      </c>
      <c r="E55" s="1199">
        <v>1248296</v>
      </c>
      <c r="F55" s="1199">
        <v>20190626</v>
      </c>
      <c r="G55" s="959">
        <v>5440</v>
      </c>
      <c r="H55" s="959">
        <v>0</v>
      </c>
      <c r="I55" s="959">
        <v>5440</v>
      </c>
      <c r="J55" s="1199" t="s">
        <v>1558</v>
      </c>
      <c r="K55" s="1199" t="s">
        <v>1669</v>
      </c>
      <c r="L55" s="1199">
        <v>915</v>
      </c>
      <c r="M55" s="1199">
        <v>143959</v>
      </c>
      <c r="N55" s="1199">
        <v>1733996.8</v>
      </c>
      <c r="O55" s="1199" t="s">
        <v>1421</v>
      </c>
      <c r="P55" s="1199" t="s">
        <v>1655</v>
      </c>
      <c r="Q55" s="1199" t="s">
        <v>1408</v>
      </c>
      <c r="R55" s="1199" t="s">
        <v>1409</v>
      </c>
      <c r="S55" s="1199" t="s">
        <v>1408</v>
      </c>
      <c r="T55" s="1199" t="s">
        <v>1407</v>
      </c>
      <c r="U55" s="1199">
        <v>0</v>
      </c>
      <c r="V55" s="1199" t="s">
        <v>1405</v>
      </c>
      <c r="W55" s="1199" t="s">
        <v>1403</v>
      </c>
      <c r="X55" s="1199" t="s">
        <v>411</v>
      </c>
      <c r="Y55" s="1199" t="s">
        <v>1403</v>
      </c>
      <c r="Z55" s="1199" t="s">
        <v>1404</v>
      </c>
      <c r="AA55" s="1199" t="s">
        <v>1403</v>
      </c>
      <c r="AB55" s="1199">
        <v>76</v>
      </c>
      <c r="AC55" s="1199">
        <v>7612</v>
      </c>
      <c r="AD55" s="1199">
        <v>228361</v>
      </c>
      <c r="AE55" s="1199" t="s">
        <v>1542</v>
      </c>
      <c r="AF55" s="1199" t="s">
        <v>1541</v>
      </c>
      <c r="AG55" s="1199" t="s">
        <v>1540</v>
      </c>
      <c r="AH55" s="1199" t="s">
        <v>1539</v>
      </c>
      <c r="AI55" s="1199">
        <v>100</v>
      </c>
      <c r="AJ55" s="1199" t="s">
        <v>1538</v>
      </c>
    </row>
    <row r="56" spans="1:36" x14ac:dyDescent="0.25">
      <c r="A56" s="1199">
        <v>201906</v>
      </c>
      <c r="B56" s="1199" t="s">
        <v>1547</v>
      </c>
      <c r="C56" s="1199" t="s">
        <v>1540</v>
      </c>
      <c r="D56" s="1199" t="s">
        <v>1546</v>
      </c>
      <c r="E56" s="1199">
        <v>1248296</v>
      </c>
      <c r="F56" s="1199">
        <v>20190626</v>
      </c>
      <c r="G56" s="959">
        <v>2730</v>
      </c>
      <c r="H56" s="959">
        <v>0</v>
      </c>
      <c r="I56" s="959">
        <v>2730</v>
      </c>
      <c r="J56" s="1199" t="s">
        <v>1557</v>
      </c>
      <c r="K56" s="1199" t="s">
        <v>1669</v>
      </c>
      <c r="L56" s="1199">
        <v>915</v>
      </c>
      <c r="M56" s="1199">
        <v>143959</v>
      </c>
      <c r="N56" s="1199">
        <v>1733996.8</v>
      </c>
      <c r="O56" s="1199" t="s">
        <v>1421</v>
      </c>
      <c r="P56" s="1199" t="s">
        <v>1655</v>
      </c>
      <c r="Q56" s="1199" t="s">
        <v>1408</v>
      </c>
      <c r="R56" s="1199" t="s">
        <v>1409</v>
      </c>
      <c r="S56" s="1199" t="s">
        <v>1408</v>
      </c>
      <c r="T56" s="1199" t="s">
        <v>1407</v>
      </c>
      <c r="U56" s="1199">
        <v>0</v>
      </c>
      <c r="V56" s="1199" t="s">
        <v>1405</v>
      </c>
      <c r="W56" s="1199" t="s">
        <v>1403</v>
      </c>
      <c r="X56" s="1199" t="s">
        <v>411</v>
      </c>
      <c r="Y56" s="1199" t="s">
        <v>1403</v>
      </c>
      <c r="Z56" s="1199" t="s">
        <v>1404</v>
      </c>
      <c r="AA56" s="1199" t="s">
        <v>1403</v>
      </c>
      <c r="AB56" s="1199">
        <v>76</v>
      </c>
      <c r="AC56" s="1199">
        <v>7612</v>
      </c>
      <c r="AD56" s="1199">
        <v>228361</v>
      </c>
      <c r="AE56" s="1199" t="s">
        <v>1542</v>
      </c>
      <c r="AF56" s="1199" t="s">
        <v>1541</v>
      </c>
      <c r="AG56" s="1199" t="s">
        <v>1540</v>
      </c>
      <c r="AH56" s="1199" t="s">
        <v>1539</v>
      </c>
      <c r="AI56" s="1199">
        <v>100</v>
      </c>
      <c r="AJ56" s="1199" t="s">
        <v>1538</v>
      </c>
    </row>
    <row r="57" spans="1:36" x14ac:dyDescent="0.25">
      <c r="A57" s="1199">
        <v>201906</v>
      </c>
      <c r="B57" s="1199" t="s">
        <v>1547</v>
      </c>
      <c r="C57" s="1199" t="s">
        <v>1540</v>
      </c>
      <c r="D57" s="1199" t="s">
        <v>1546</v>
      </c>
      <c r="E57" s="1199">
        <v>1248296</v>
      </c>
      <c r="F57" s="1199">
        <v>20190626</v>
      </c>
      <c r="G57" s="959">
        <v>24840</v>
      </c>
      <c r="H57" s="959">
        <v>0</v>
      </c>
      <c r="I57" s="959">
        <v>24840</v>
      </c>
      <c r="J57" s="1199" t="s">
        <v>1556</v>
      </c>
      <c r="K57" s="1199" t="s">
        <v>1669</v>
      </c>
      <c r="L57" s="1199">
        <v>915</v>
      </c>
      <c r="M57" s="1199">
        <v>143959</v>
      </c>
      <c r="N57" s="1199">
        <v>1733996.8</v>
      </c>
      <c r="O57" s="1199" t="s">
        <v>1421</v>
      </c>
      <c r="P57" s="1199" t="s">
        <v>1655</v>
      </c>
      <c r="Q57" s="1199" t="s">
        <v>1408</v>
      </c>
      <c r="R57" s="1199" t="s">
        <v>1409</v>
      </c>
      <c r="S57" s="1199" t="s">
        <v>1408</v>
      </c>
      <c r="T57" s="1199" t="s">
        <v>1407</v>
      </c>
      <c r="U57" s="1199">
        <v>0</v>
      </c>
      <c r="V57" s="1199" t="s">
        <v>1405</v>
      </c>
      <c r="W57" s="1199" t="s">
        <v>1403</v>
      </c>
      <c r="X57" s="1199" t="s">
        <v>411</v>
      </c>
      <c r="Y57" s="1199" t="s">
        <v>1403</v>
      </c>
      <c r="Z57" s="1199" t="s">
        <v>1404</v>
      </c>
      <c r="AA57" s="1199" t="s">
        <v>1403</v>
      </c>
      <c r="AB57" s="1199">
        <v>76</v>
      </c>
      <c r="AC57" s="1199">
        <v>7612</v>
      </c>
      <c r="AD57" s="1199">
        <v>228361</v>
      </c>
      <c r="AE57" s="1199" t="s">
        <v>1542</v>
      </c>
      <c r="AF57" s="1199" t="s">
        <v>1541</v>
      </c>
      <c r="AG57" s="1199" t="s">
        <v>1540</v>
      </c>
      <c r="AH57" s="1199" t="s">
        <v>1539</v>
      </c>
      <c r="AI57" s="1199">
        <v>100</v>
      </c>
      <c r="AJ57" s="1199" t="s">
        <v>1538</v>
      </c>
    </row>
    <row r="58" spans="1:36" x14ac:dyDescent="0.25">
      <c r="A58" s="1199">
        <v>201906</v>
      </c>
      <c r="B58" s="1199" t="s">
        <v>1547</v>
      </c>
      <c r="C58" s="1199" t="s">
        <v>1540</v>
      </c>
      <c r="D58" s="1199" t="s">
        <v>1546</v>
      </c>
      <c r="E58" s="1199">
        <v>1248296</v>
      </c>
      <c r="F58" s="1199">
        <v>20190626</v>
      </c>
      <c r="G58" s="959">
        <v>234.9</v>
      </c>
      <c r="H58" s="959">
        <v>0</v>
      </c>
      <c r="I58" s="959">
        <v>234.9</v>
      </c>
      <c r="J58" s="1199" t="s">
        <v>1555</v>
      </c>
      <c r="K58" s="1199" t="s">
        <v>1669</v>
      </c>
      <c r="L58" s="1199">
        <v>915</v>
      </c>
      <c r="M58" s="1199">
        <v>143959</v>
      </c>
      <c r="N58" s="1199">
        <v>1733996.8</v>
      </c>
      <c r="O58" s="1199" t="s">
        <v>1421</v>
      </c>
      <c r="P58" s="1199" t="s">
        <v>1655</v>
      </c>
      <c r="Q58" s="1199" t="s">
        <v>1408</v>
      </c>
      <c r="R58" s="1199" t="s">
        <v>1409</v>
      </c>
      <c r="S58" s="1199" t="s">
        <v>1408</v>
      </c>
      <c r="T58" s="1199" t="s">
        <v>1407</v>
      </c>
      <c r="U58" s="1199">
        <v>0</v>
      </c>
      <c r="V58" s="1199" t="s">
        <v>1405</v>
      </c>
      <c r="W58" s="1199" t="s">
        <v>1403</v>
      </c>
      <c r="X58" s="1199" t="s">
        <v>411</v>
      </c>
      <c r="Y58" s="1199" t="s">
        <v>1403</v>
      </c>
      <c r="Z58" s="1199" t="s">
        <v>1404</v>
      </c>
      <c r="AA58" s="1199" t="s">
        <v>1403</v>
      </c>
      <c r="AB58" s="1199">
        <v>76</v>
      </c>
      <c r="AC58" s="1199">
        <v>7612</v>
      </c>
      <c r="AD58" s="1199">
        <v>228361</v>
      </c>
      <c r="AE58" s="1199" t="s">
        <v>1542</v>
      </c>
      <c r="AF58" s="1199" t="s">
        <v>1541</v>
      </c>
      <c r="AG58" s="1199" t="s">
        <v>1540</v>
      </c>
      <c r="AH58" s="1199" t="s">
        <v>1539</v>
      </c>
      <c r="AI58" s="1199">
        <v>100</v>
      </c>
      <c r="AJ58" s="1199" t="s">
        <v>1538</v>
      </c>
    </row>
    <row r="59" spans="1:36" x14ac:dyDescent="0.25">
      <c r="A59" s="1199">
        <v>201906</v>
      </c>
      <c r="B59" s="1199" t="s">
        <v>1547</v>
      </c>
      <c r="C59" s="1199" t="s">
        <v>1540</v>
      </c>
      <c r="D59" s="1199" t="s">
        <v>1546</v>
      </c>
      <c r="E59" s="1199">
        <v>1248297</v>
      </c>
      <c r="F59" s="1199">
        <v>20190626</v>
      </c>
      <c r="G59" s="959">
        <v>48960</v>
      </c>
      <c r="H59" s="959">
        <v>0</v>
      </c>
      <c r="I59" s="959">
        <v>48960</v>
      </c>
      <c r="J59" s="1199" t="s">
        <v>1558</v>
      </c>
      <c r="K59" s="1199" t="s">
        <v>1668</v>
      </c>
      <c r="L59" s="1199">
        <v>915</v>
      </c>
      <c r="M59" s="1199">
        <v>143959</v>
      </c>
      <c r="N59" s="1199">
        <v>1733996.8</v>
      </c>
      <c r="O59" s="1199" t="s">
        <v>1421</v>
      </c>
      <c r="P59" s="1199" t="s">
        <v>1655</v>
      </c>
      <c r="Q59" s="1199" t="s">
        <v>1408</v>
      </c>
      <c r="R59" s="1199" t="s">
        <v>1409</v>
      </c>
      <c r="S59" s="1199" t="s">
        <v>1408</v>
      </c>
      <c r="T59" s="1199" t="s">
        <v>1407</v>
      </c>
      <c r="U59" s="1199">
        <v>0</v>
      </c>
      <c r="V59" s="1199" t="s">
        <v>1405</v>
      </c>
      <c r="W59" s="1199" t="s">
        <v>1403</v>
      </c>
      <c r="X59" s="1199" t="s">
        <v>411</v>
      </c>
      <c r="Y59" s="1199" t="s">
        <v>1403</v>
      </c>
      <c r="Z59" s="1199" t="s">
        <v>1404</v>
      </c>
      <c r="AA59" s="1199" t="s">
        <v>1403</v>
      </c>
      <c r="AB59" s="1199">
        <v>76</v>
      </c>
      <c r="AC59" s="1199">
        <v>7612</v>
      </c>
      <c r="AD59" s="1199">
        <v>228361</v>
      </c>
      <c r="AE59" s="1199" t="s">
        <v>1542</v>
      </c>
      <c r="AF59" s="1199" t="s">
        <v>1541</v>
      </c>
      <c r="AG59" s="1199" t="s">
        <v>1540</v>
      </c>
      <c r="AH59" s="1199" t="s">
        <v>1539</v>
      </c>
      <c r="AI59" s="1199">
        <v>100</v>
      </c>
      <c r="AJ59" s="1199" t="s">
        <v>1538</v>
      </c>
    </row>
    <row r="60" spans="1:36" x14ac:dyDescent="0.25">
      <c r="A60" s="1199">
        <v>201906</v>
      </c>
      <c r="B60" s="1199" t="s">
        <v>1547</v>
      </c>
      <c r="C60" s="1199" t="s">
        <v>1540</v>
      </c>
      <c r="D60" s="1199" t="s">
        <v>1546</v>
      </c>
      <c r="E60" s="1199">
        <v>1248297</v>
      </c>
      <c r="F60" s="1199">
        <v>20190626</v>
      </c>
      <c r="G60" s="959">
        <v>48960</v>
      </c>
      <c r="H60" s="959">
        <v>0</v>
      </c>
      <c r="I60" s="959">
        <v>48960</v>
      </c>
      <c r="J60" s="1199" t="s">
        <v>1557</v>
      </c>
      <c r="K60" s="1199" t="s">
        <v>1668</v>
      </c>
      <c r="L60" s="1199">
        <v>915</v>
      </c>
      <c r="M60" s="1199">
        <v>143959</v>
      </c>
      <c r="N60" s="1199">
        <v>1733996.8</v>
      </c>
      <c r="O60" s="1199" t="s">
        <v>1421</v>
      </c>
      <c r="P60" s="1199" t="s">
        <v>1655</v>
      </c>
      <c r="Q60" s="1199" t="s">
        <v>1408</v>
      </c>
      <c r="R60" s="1199" t="s">
        <v>1409</v>
      </c>
      <c r="S60" s="1199" t="s">
        <v>1408</v>
      </c>
      <c r="T60" s="1199" t="s">
        <v>1407</v>
      </c>
      <c r="U60" s="1199">
        <v>0</v>
      </c>
      <c r="V60" s="1199" t="s">
        <v>1405</v>
      </c>
      <c r="W60" s="1199" t="s">
        <v>1403</v>
      </c>
      <c r="X60" s="1199" t="s">
        <v>411</v>
      </c>
      <c r="Y60" s="1199" t="s">
        <v>1403</v>
      </c>
      <c r="Z60" s="1199" t="s">
        <v>1404</v>
      </c>
      <c r="AA60" s="1199" t="s">
        <v>1403</v>
      </c>
      <c r="AB60" s="1199">
        <v>76</v>
      </c>
      <c r="AC60" s="1199">
        <v>7612</v>
      </c>
      <c r="AD60" s="1199">
        <v>228361</v>
      </c>
      <c r="AE60" s="1199" t="s">
        <v>1542</v>
      </c>
      <c r="AF60" s="1199" t="s">
        <v>1541</v>
      </c>
      <c r="AG60" s="1199" t="s">
        <v>1540</v>
      </c>
      <c r="AH60" s="1199" t="s">
        <v>1539</v>
      </c>
      <c r="AI60" s="1199">
        <v>100</v>
      </c>
      <c r="AJ60" s="1199" t="s">
        <v>1538</v>
      </c>
    </row>
    <row r="61" spans="1:36" x14ac:dyDescent="0.25">
      <c r="A61" s="1199">
        <v>201906</v>
      </c>
      <c r="B61" s="1199" t="s">
        <v>1547</v>
      </c>
      <c r="C61" s="1199" t="s">
        <v>1540</v>
      </c>
      <c r="D61" s="1199" t="s">
        <v>1546</v>
      </c>
      <c r="E61" s="1199">
        <v>1248297</v>
      </c>
      <c r="F61" s="1199">
        <v>20190626</v>
      </c>
      <c r="G61" s="959">
        <v>24960</v>
      </c>
      <c r="H61" s="959">
        <v>0</v>
      </c>
      <c r="I61" s="959">
        <v>24960</v>
      </c>
      <c r="J61" s="1199" t="s">
        <v>1556</v>
      </c>
      <c r="K61" s="1199" t="s">
        <v>1668</v>
      </c>
      <c r="L61" s="1199">
        <v>915</v>
      </c>
      <c r="M61" s="1199">
        <v>143959</v>
      </c>
      <c r="N61" s="1199">
        <v>1733996.8</v>
      </c>
      <c r="O61" s="1199" t="s">
        <v>1421</v>
      </c>
      <c r="P61" s="1199" t="s">
        <v>1655</v>
      </c>
      <c r="Q61" s="1199" t="s">
        <v>1408</v>
      </c>
      <c r="R61" s="1199" t="s">
        <v>1409</v>
      </c>
      <c r="S61" s="1199" t="s">
        <v>1408</v>
      </c>
      <c r="T61" s="1199" t="s">
        <v>1407</v>
      </c>
      <c r="U61" s="1199">
        <v>0</v>
      </c>
      <c r="V61" s="1199" t="s">
        <v>1405</v>
      </c>
      <c r="W61" s="1199" t="s">
        <v>1403</v>
      </c>
      <c r="X61" s="1199" t="s">
        <v>411</v>
      </c>
      <c r="Y61" s="1199" t="s">
        <v>1403</v>
      </c>
      <c r="Z61" s="1199" t="s">
        <v>1404</v>
      </c>
      <c r="AA61" s="1199" t="s">
        <v>1403</v>
      </c>
      <c r="AB61" s="1199">
        <v>76</v>
      </c>
      <c r="AC61" s="1199">
        <v>7612</v>
      </c>
      <c r="AD61" s="1199">
        <v>228361</v>
      </c>
      <c r="AE61" s="1199" t="s">
        <v>1542</v>
      </c>
      <c r="AF61" s="1199" t="s">
        <v>1541</v>
      </c>
      <c r="AG61" s="1199" t="s">
        <v>1540</v>
      </c>
      <c r="AH61" s="1199" t="s">
        <v>1539</v>
      </c>
      <c r="AI61" s="1199">
        <v>100</v>
      </c>
      <c r="AJ61" s="1199" t="s">
        <v>1538</v>
      </c>
    </row>
    <row r="62" spans="1:36" x14ac:dyDescent="0.25">
      <c r="A62" s="1199">
        <v>201906</v>
      </c>
      <c r="B62" s="1199" t="s">
        <v>1547</v>
      </c>
      <c r="C62" s="1199" t="s">
        <v>1540</v>
      </c>
      <c r="D62" s="1199" t="s">
        <v>1546</v>
      </c>
      <c r="E62" s="1199">
        <v>1248297</v>
      </c>
      <c r="F62" s="1199">
        <v>20190626</v>
      </c>
      <c r="G62" s="959">
        <v>24960</v>
      </c>
      <c r="H62" s="959">
        <v>0</v>
      </c>
      <c r="I62" s="959">
        <v>24960</v>
      </c>
      <c r="J62" s="1199" t="s">
        <v>1555</v>
      </c>
      <c r="K62" s="1199" t="s">
        <v>1668</v>
      </c>
      <c r="L62" s="1199">
        <v>915</v>
      </c>
      <c r="M62" s="1199">
        <v>143959</v>
      </c>
      <c r="N62" s="1199">
        <v>1733996.8</v>
      </c>
      <c r="O62" s="1199" t="s">
        <v>1421</v>
      </c>
      <c r="P62" s="1199" t="s">
        <v>1655</v>
      </c>
      <c r="Q62" s="1199" t="s">
        <v>1408</v>
      </c>
      <c r="R62" s="1199" t="s">
        <v>1409</v>
      </c>
      <c r="S62" s="1199" t="s">
        <v>1408</v>
      </c>
      <c r="T62" s="1199" t="s">
        <v>1407</v>
      </c>
      <c r="U62" s="1199">
        <v>0</v>
      </c>
      <c r="V62" s="1199" t="s">
        <v>1405</v>
      </c>
      <c r="W62" s="1199" t="s">
        <v>1403</v>
      </c>
      <c r="X62" s="1199" t="s">
        <v>411</v>
      </c>
      <c r="Y62" s="1199" t="s">
        <v>1403</v>
      </c>
      <c r="Z62" s="1199" t="s">
        <v>1404</v>
      </c>
      <c r="AA62" s="1199" t="s">
        <v>1403</v>
      </c>
      <c r="AB62" s="1199">
        <v>76</v>
      </c>
      <c r="AC62" s="1199">
        <v>7612</v>
      </c>
      <c r="AD62" s="1199">
        <v>228361</v>
      </c>
      <c r="AE62" s="1199" t="s">
        <v>1542</v>
      </c>
      <c r="AF62" s="1199" t="s">
        <v>1541</v>
      </c>
      <c r="AG62" s="1199" t="s">
        <v>1540</v>
      </c>
      <c r="AH62" s="1199" t="s">
        <v>1539</v>
      </c>
      <c r="AI62" s="1199">
        <v>100</v>
      </c>
      <c r="AJ62" s="1199" t="s">
        <v>1538</v>
      </c>
    </row>
    <row r="63" spans="1:36" x14ac:dyDescent="0.25">
      <c r="A63" s="1199">
        <v>201906</v>
      </c>
      <c r="B63" s="1199" t="s">
        <v>1547</v>
      </c>
      <c r="C63" s="1199" t="s">
        <v>1540</v>
      </c>
      <c r="D63" s="1199" t="s">
        <v>1546</v>
      </c>
      <c r="E63" s="1199">
        <v>1248297</v>
      </c>
      <c r="F63" s="1199">
        <v>20190626</v>
      </c>
      <c r="G63" s="959">
        <v>89280</v>
      </c>
      <c r="H63" s="959">
        <v>0</v>
      </c>
      <c r="I63" s="959">
        <v>89280</v>
      </c>
      <c r="J63" s="1199" t="s">
        <v>1662</v>
      </c>
      <c r="K63" s="1199" t="s">
        <v>1668</v>
      </c>
      <c r="L63" s="1199">
        <v>915</v>
      </c>
      <c r="M63" s="1199">
        <v>143959</v>
      </c>
      <c r="N63" s="1199">
        <v>1733996.8</v>
      </c>
      <c r="O63" s="1199" t="s">
        <v>1421</v>
      </c>
      <c r="P63" s="1199" t="s">
        <v>1655</v>
      </c>
      <c r="Q63" s="1199" t="s">
        <v>1408</v>
      </c>
      <c r="R63" s="1199" t="s">
        <v>1409</v>
      </c>
      <c r="S63" s="1199" t="s">
        <v>1408</v>
      </c>
      <c r="T63" s="1199" t="s">
        <v>1407</v>
      </c>
      <c r="U63" s="1199">
        <v>0</v>
      </c>
      <c r="V63" s="1199" t="s">
        <v>1405</v>
      </c>
      <c r="W63" s="1199" t="s">
        <v>1403</v>
      </c>
      <c r="X63" s="1199" t="s">
        <v>411</v>
      </c>
      <c r="Y63" s="1199" t="s">
        <v>1403</v>
      </c>
      <c r="Z63" s="1199" t="s">
        <v>1404</v>
      </c>
      <c r="AA63" s="1199" t="s">
        <v>1403</v>
      </c>
      <c r="AB63" s="1199">
        <v>76</v>
      </c>
      <c r="AC63" s="1199">
        <v>7612</v>
      </c>
      <c r="AD63" s="1199">
        <v>228361</v>
      </c>
      <c r="AE63" s="1199" t="s">
        <v>1542</v>
      </c>
      <c r="AF63" s="1199" t="s">
        <v>1541</v>
      </c>
      <c r="AG63" s="1199" t="s">
        <v>1540</v>
      </c>
      <c r="AH63" s="1199" t="s">
        <v>1539</v>
      </c>
      <c r="AI63" s="1199">
        <v>100</v>
      </c>
      <c r="AJ63" s="1199" t="s">
        <v>1538</v>
      </c>
    </row>
    <row r="64" spans="1:36" x14ac:dyDescent="0.25">
      <c r="A64" s="1199">
        <v>201906</v>
      </c>
      <c r="B64" s="1199" t="s">
        <v>1547</v>
      </c>
      <c r="C64" s="1199" t="s">
        <v>1540</v>
      </c>
      <c r="D64" s="1199" t="s">
        <v>1546</v>
      </c>
      <c r="E64" s="1199">
        <v>1248297</v>
      </c>
      <c r="F64" s="1199">
        <v>20190626</v>
      </c>
      <c r="G64" s="959">
        <v>34201.440000000002</v>
      </c>
      <c r="H64" s="959">
        <v>0</v>
      </c>
      <c r="I64" s="959">
        <v>34201.440000000002</v>
      </c>
      <c r="J64" s="1199" t="s">
        <v>1661</v>
      </c>
      <c r="K64" s="1199" t="s">
        <v>1668</v>
      </c>
      <c r="L64" s="1199">
        <v>915</v>
      </c>
      <c r="M64" s="1199">
        <v>143959</v>
      </c>
      <c r="N64" s="1199">
        <v>1733996.8</v>
      </c>
      <c r="O64" s="1199" t="s">
        <v>1421</v>
      </c>
      <c r="P64" s="1199" t="s">
        <v>1655</v>
      </c>
      <c r="Q64" s="1199" t="s">
        <v>1408</v>
      </c>
      <c r="R64" s="1199" t="s">
        <v>1409</v>
      </c>
      <c r="S64" s="1199" t="s">
        <v>1408</v>
      </c>
      <c r="T64" s="1199" t="s">
        <v>1407</v>
      </c>
      <c r="U64" s="1199">
        <v>0</v>
      </c>
      <c r="V64" s="1199" t="s">
        <v>1405</v>
      </c>
      <c r="W64" s="1199" t="s">
        <v>1403</v>
      </c>
      <c r="X64" s="1199" t="s">
        <v>411</v>
      </c>
      <c r="Y64" s="1199" t="s">
        <v>1403</v>
      </c>
      <c r="Z64" s="1199" t="s">
        <v>1404</v>
      </c>
      <c r="AA64" s="1199" t="s">
        <v>1403</v>
      </c>
      <c r="AB64" s="1199">
        <v>76</v>
      </c>
      <c r="AC64" s="1199">
        <v>7612</v>
      </c>
      <c r="AD64" s="1199">
        <v>228361</v>
      </c>
      <c r="AE64" s="1199" t="s">
        <v>1542</v>
      </c>
      <c r="AF64" s="1199" t="s">
        <v>1541</v>
      </c>
      <c r="AG64" s="1199" t="s">
        <v>1540</v>
      </c>
      <c r="AH64" s="1199" t="s">
        <v>1539</v>
      </c>
      <c r="AI64" s="1199">
        <v>100</v>
      </c>
      <c r="AJ64" s="1199" t="s">
        <v>1538</v>
      </c>
    </row>
    <row r="65" spans="1:36" x14ac:dyDescent="0.25">
      <c r="A65" s="1199">
        <v>201906</v>
      </c>
      <c r="B65" s="1199" t="s">
        <v>1547</v>
      </c>
      <c r="C65" s="1199" t="s">
        <v>1540</v>
      </c>
      <c r="D65" s="1199" t="s">
        <v>1546</v>
      </c>
      <c r="E65" s="1199">
        <v>1248298</v>
      </c>
      <c r="F65" s="1199">
        <v>20190626</v>
      </c>
      <c r="G65" s="959">
        <v>32640</v>
      </c>
      <c r="H65" s="959">
        <v>0</v>
      </c>
      <c r="I65" s="959">
        <v>32640</v>
      </c>
      <c r="J65" s="1199" t="s">
        <v>1667</v>
      </c>
      <c r="K65" s="1199" t="s">
        <v>1663</v>
      </c>
      <c r="L65" s="1199">
        <v>915</v>
      </c>
      <c r="M65" s="1199">
        <v>143959</v>
      </c>
      <c r="N65" s="1199">
        <v>1733996.8</v>
      </c>
      <c r="O65" s="1199" t="s">
        <v>1421</v>
      </c>
      <c r="P65" s="1199" t="s">
        <v>1655</v>
      </c>
      <c r="Q65" s="1199" t="s">
        <v>1408</v>
      </c>
      <c r="R65" s="1199" t="s">
        <v>1409</v>
      </c>
      <c r="S65" s="1199" t="s">
        <v>1408</v>
      </c>
      <c r="T65" s="1199" t="s">
        <v>1407</v>
      </c>
      <c r="U65" s="1199">
        <v>0</v>
      </c>
      <c r="V65" s="1199" t="s">
        <v>1405</v>
      </c>
      <c r="W65" s="1199" t="s">
        <v>1403</v>
      </c>
      <c r="X65" s="1199" t="s">
        <v>411</v>
      </c>
      <c r="Y65" s="1199" t="s">
        <v>1403</v>
      </c>
      <c r="Z65" s="1199" t="s">
        <v>1404</v>
      </c>
      <c r="AA65" s="1199" t="s">
        <v>1403</v>
      </c>
      <c r="AB65" s="1199">
        <v>76</v>
      </c>
      <c r="AC65" s="1199">
        <v>7612</v>
      </c>
      <c r="AD65" s="1199">
        <v>228361</v>
      </c>
      <c r="AE65" s="1199" t="s">
        <v>1542</v>
      </c>
      <c r="AF65" s="1199" t="s">
        <v>1541</v>
      </c>
      <c r="AG65" s="1199" t="s">
        <v>1540</v>
      </c>
      <c r="AH65" s="1199" t="s">
        <v>1539</v>
      </c>
      <c r="AI65" s="1199">
        <v>100</v>
      </c>
      <c r="AJ65" s="1199" t="s">
        <v>1538</v>
      </c>
    </row>
    <row r="66" spans="1:36" x14ac:dyDescent="0.25">
      <c r="A66" s="1199">
        <v>201906</v>
      </c>
      <c r="B66" s="1199" t="s">
        <v>1547</v>
      </c>
      <c r="C66" s="1199" t="s">
        <v>1540</v>
      </c>
      <c r="D66" s="1199" t="s">
        <v>1546</v>
      </c>
      <c r="E66" s="1199">
        <v>1248298</v>
      </c>
      <c r="F66" s="1199">
        <v>20190626</v>
      </c>
      <c r="G66" s="959">
        <v>32640</v>
      </c>
      <c r="H66" s="959">
        <v>0</v>
      </c>
      <c r="I66" s="959">
        <v>32640</v>
      </c>
      <c r="J66" s="1199" t="s">
        <v>1666</v>
      </c>
      <c r="K66" s="1199" t="s">
        <v>1663</v>
      </c>
      <c r="L66" s="1199">
        <v>915</v>
      </c>
      <c r="M66" s="1199">
        <v>143959</v>
      </c>
      <c r="N66" s="1199">
        <v>1733996.8</v>
      </c>
      <c r="O66" s="1199" t="s">
        <v>1421</v>
      </c>
      <c r="P66" s="1199" t="s">
        <v>1655</v>
      </c>
      <c r="Q66" s="1199" t="s">
        <v>1408</v>
      </c>
      <c r="R66" s="1199" t="s">
        <v>1409</v>
      </c>
      <c r="S66" s="1199" t="s">
        <v>1408</v>
      </c>
      <c r="T66" s="1199" t="s">
        <v>1407</v>
      </c>
      <c r="U66" s="1199">
        <v>0</v>
      </c>
      <c r="V66" s="1199" t="s">
        <v>1405</v>
      </c>
      <c r="W66" s="1199" t="s">
        <v>1403</v>
      </c>
      <c r="X66" s="1199" t="s">
        <v>411</v>
      </c>
      <c r="Y66" s="1199" t="s">
        <v>1403</v>
      </c>
      <c r="Z66" s="1199" t="s">
        <v>1404</v>
      </c>
      <c r="AA66" s="1199" t="s">
        <v>1403</v>
      </c>
      <c r="AB66" s="1199">
        <v>76</v>
      </c>
      <c r="AC66" s="1199">
        <v>7612</v>
      </c>
      <c r="AD66" s="1199">
        <v>228361</v>
      </c>
      <c r="AE66" s="1199" t="s">
        <v>1542</v>
      </c>
      <c r="AF66" s="1199" t="s">
        <v>1541</v>
      </c>
      <c r="AG66" s="1199" t="s">
        <v>1540</v>
      </c>
      <c r="AH66" s="1199" t="s">
        <v>1539</v>
      </c>
      <c r="AI66" s="1199">
        <v>100</v>
      </c>
      <c r="AJ66" s="1199" t="s">
        <v>1538</v>
      </c>
    </row>
    <row r="67" spans="1:36" x14ac:dyDescent="0.25">
      <c r="A67" s="1199">
        <v>201906</v>
      </c>
      <c r="B67" s="1199" t="s">
        <v>1547</v>
      </c>
      <c r="C67" s="1199" t="s">
        <v>1540</v>
      </c>
      <c r="D67" s="1199" t="s">
        <v>1546</v>
      </c>
      <c r="E67" s="1199">
        <v>1248298</v>
      </c>
      <c r="F67" s="1199">
        <v>20190626</v>
      </c>
      <c r="G67" s="959">
        <v>34560</v>
      </c>
      <c r="H67" s="959">
        <v>0</v>
      </c>
      <c r="I67" s="959">
        <v>34560</v>
      </c>
      <c r="J67" s="1199" t="s">
        <v>1581</v>
      </c>
      <c r="K67" s="1199" t="s">
        <v>1663</v>
      </c>
      <c r="L67" s="1199">
        <v>915</v>
      </c>
      <c r="M67" s="1199">
        <v>143959</v>
      </c>
      <c r="N67" s="1199">
        <v>1733996.8</v>
      </c>
      <c r="O67" s="1199" t="s">
        <v>1421</v>
      </c>
      <c r="P67" s="1199" t="s">
        <v>1655</v>
      </c>
      <c r="Q67" s="1199" t="s">
        <v>1408</v>
      </c>
      <c r="R67" s="1199" t="s">
        <v>1409</v>
      </c>
      <c r="S67" s="1199" t="s">
        <v>1408</v>
      </c>
      <c r="T67" s="1199" t="s">
        <v>1407</v>
      </c>
      <c r="U67" s="1199">
        <v>0</v>
      </c>
      <c r="V67" s="1199" t="s">
        <v>1405</v>
      </c>
      <c r="W67" s="1199" t="s">
        <v>1403</v>
      </c>
      <c r="X67" s="1199" t="s">
        <v>411</v>
      </c>
      <c r="Y67" s="1199" t="s">
        <v>1403</v>
      </c>
      <c r="Z67" s="1199" t="s">
        <v>1404</v>
      </c>
      <c r="AA67" s="1199" t="s">
        <v>1403</v>
      </c>
      <c r="AB67" s="1199">
        <v>76</v>
      </c>
      <c r="AC67" s="1199">
        <v>7612</v>
      </c>
      <c r="AD67" s="1199">
        <v>228361</v>
      </c>
      <c r="AE67" s="1199" t="s">
        <v>1542</v>
      </c>
      <c r="AF67" s="1199" t="s">
        <v>1541</v>
      </c>
      <c r="AG67" s="1199" t="s">
        <v>1540</v>
      </c>
      <c r="AH67" s="1199" t="s">
        <v>1539</v>
      </c>
      <c r="AI67" s="1199">
        <v>100</v>
      </c>
      <c r="AJ67" s="1199" t="s">
        <v>1538</v>
      </c>
    </row>
    <row r="68" spans="1:36" x14ac:dyDescent="0.25">
      <c r="A68" s="1199">
        <v>201906</v>
      </c>
      <c r="B68" s="1199" t="s">
        <v>1547</v>
      </c>
      <c r="C68" s="1199" t="s">
        <v>1540</v>
      </c>
      <c r="D68" s="1199" t="s">
        <v>1546</v>
      </c>
      <c r="E68" s="1199">
        <v>1248298</v>
      </c>
      <c r="F68" s="1199">
        <v>20190626</v>
      </c>
      <c r="G68" s="959">
        <v>15785.28</v>
      </c>
      <c r="H68" s="959">
        <v>0</v>
      </c>
      <c r="I68" s="959">
        <v>15785.28</v>
      </c>
      <c r="J68" s="1199" t="s">
        <v>1665</v>
      </c>
      <c r="K68" s="1199" t="s">
        <v>1663</v>
      </c>
      <c r="L68" s="1199">
        <v>915</v>
      </c>
      <c r="M68" s="1199">
        <v>143959</v>
      </c>
      <c r="N68" s="1199">
        <v>1733996.8</v>
      </c>
      <c r="O68" s="1199" t="s">
        <v>1421</v>
      </c>
      <c r="P68" s="1199" t="s">
        <v>1655</v>
      </c>
      <c r="Q68" s="1199" t="s">
        <v>1408</v>
      </c>
      <c r="R68" s="1199" t="s">
        <v>1409</v>
      </c>
      <c r="S68" s="1199" t="s">
        <v>1408</v>
      </c>
      <c r="T68" s="1199" t="s">
        <v>1407</v>
      </c>
      <c r="U68" s="1199">
        <v>0</v>
      </c>
      <c r="V68" s="1199" t="s">
        <v>1405</v>
      </c>
      <c r="W68" s="1199" t="s">
        <v>1403</v>
      </c>
      <c r="X68" s="1199" t="s">
        <v>411</v>
      </c>
      <c r="Y68" s="1199" t="s">
        <v>1403</v>
      </c>
      <c r="Z68" s="1199" t="s">
        <v>1404</v>
      </c>
      <c r="AA68" s="1199" t="s">
        <v>1403</v>
      </c>
      <c r="AB68" s="1199">
        <v>76</v>
      </c>
      <c r="AC68" s="1199">
        <v>7612</v>
      </c>
      <c r="AD68" s="1199">
        <v>228361</v>
      </c>
      <c r="AE68" s="1199" t="s">
        <v>1542</v>
      </c>
      <c r="AF68" s="1199" t="s">
        <v>1541</v>
      </c>
      <c r="AG68" s="1199" t="s">
        <v>1540</v>
      </c>
      <c r="AH68" s="1199" t="s">
        <v>1539</v>
      </c>
      <c r="AI68" s="1199">
        <v>100</v>
      </c>
      <c r="AJ68" s="1199" t="s">
        <v>1538</v>
      </c>
    </row>
    <row r="69" spans="1:36" x14ac:dyDescent="0.25">
      <c r="A69" s="1199">
        <v>201906</v>
      </c>
      <c r="B69" s="1199" t="s">
        <v>1547</v>
      </c>
      <c r="C69" s="1199" t="s">
        <v>1540</v>
      </c>
      <c r="D69" s="1199" t="s">
        <v>1546</v>
      </c>
      <c r="E69" s="1199">
        <v>1248298</v>
      </c>
      <c r="F69" s="1199">
        <v>20190626</v>
      </c>
      <c r="G69" s="959">
        <v>6386.94</v>
      </c>
      <c r="H69" s="959">
        <v>0</v>
      </c>
      <c r="I69" s="959">
        <v>6386.94</v>
      </c>
      <c r="J69" s="1199" t="s">
        <v>1664</v>
      </c>
      <c r="K69" s="1199" t="s">
        <v>1663</v>
      </c>
      <c r="L69" s="1199">
        <v>915</v>
      </c>
      <c r="M69" s="1199">
        <v>143959</v>
      </c>
      <c r="N69" s="1199">
        <v>1733996.8</v>
      </c>
      <c r="O69" s="1199" t="s">
        <v>1421</v>
      </c>
      <c r="P69" s="1199" t="s">
        <v>1655</v>
      </c>
      <c r="Q69" s="1199" t="s">
        <v>1408</v>
      </c>
      <c r="R69" s="1199" t="s">
        <v>1409</v>
      </c>
      <c r="S69" s="1199" t="s">
        <v>1408</v>
      </c>
      <c r="T69" s="1199" t="s">
        <v>1407</v>
      </c>
      <c r="U69" s="1199">
        <v>0</v>
      </c>
      <c r="V69" s="1199" t="s">
        <v>1405</v>
      </c>
      <c r="W69" s="1199" t="s">
        <v>1403</v>
      </c>
      <c r="X69" s="1199" t="s">
        <v>411</v>
      </c>
      <c r="Y69" s="1199" t="s">
        <v>1403</v>
      </c>
      <c r="Z69" s="1199" t="s">
        <v>1404</v>
      </c>
      <c r="AA69" s="1199" t="s">
        <v>1403</v>
      </c>
      <c r="AB69" s="1199">
        <v>76</v>
      </c>
      <c r="AC69" s="1199">
        <v>7612</v>
      </c>
      <c r="AD69" s="1199">
        <v>228361</v>
      </c>
      <c r="AE69" s="1199" t="s">
        <v>1542</v>
      </c>
      <c r="AF69" s="1199" t="s">
        <v>1541</v>
      </c>
      <c r="AG69" s="1199" t="s">
        <v>1540</v>
      </c>
      <c r="AH69" s="1199" t="s">
        <v>1539</v>
      </c>
      <c r="AI69" s="1199">
        <v>100</v>
      </c>
      <c r="AJ69" s="1199" t="s">
        <v>1538</v>
      </c>
    </row>
    <row r="70" spans="1:36" x14ac:dyDescent="0.25">
      <c r="A70" s="1199">
        <v>201906</v>
      </c>
      <c r="B70" s="1199" t="s">
        <v>1547</v>
      </c>
      <c r="C70" s="1199" t="s">
        <v>1540</v>
      </c>
      <c r="D70" s="1199" t="s">
        <v>1546</v>
      </c>
      <c r="E70" s="1199">
        <v>1248304</v>
      </c>
      <c r="F70" s="1199">
        <v>20190626</v>
      </c>
      <c r="G70" s="959">
        <v>29920</v>
      </c>
      <c r="H70" s="959">
        <v>0</v>
      </c>
      <c r="I70" s="959">
        <v>29920</v>
      </c>
      <c r="J70" s="1199" t="s">
        <v>1558</v>
      </c>
      <c r="K70" s="1199" t="s">
        <v>1660</v>
      </c>
      <c r="L70" s="1199">
        <v>915</v>
      </c>
      <c r="M70" s="1199">
        <v>143959</v>
      </c>
      <c r="N70" s="1199">
        <v>1733996.8</v>
      </c>
      <c r="O70" s="1199" t="s">
        <v>1421</v>
      </c>
      <c r="P70" s="1199" t="s">
        <v>1655</v>
      </c>
      <c r="Q70" s="1199" t="s">
        <v>1408</v>
      </c>
      <c r="R70" s="1199" t="s">
        <v>1409</v>
      </c>
      <c r="S70" s="1199" t="s">
        <v>1408</v>
      </c>
      <c r="T70" s="1199" t="s">
        <v>1407</v>
      </c>
      <c r="U70" s="1199">
        <v>0</v>
      </c>
      <c r="V70" s="1199" t="s">
        <v>1405</v>
      </c>
      <c r="W70" s="1199" t="s">
        <v>1403</v>
      </c>
      <c r="X70" s="1199" t="s">
        <v>411</v>
      </c>
      <c r="Y70" s="1199" t="s">
        <v>1403</v>
      </c>
      <c r="Z70" s="1199" t="s">
        <v>1404</v>
      </c>
      <c r="AA70" s="1199" t="s">
        <v>1403</v>
      </c>
      <c r="AB70" s="1199">
        <v>76</v>
      </c>
      <c r="AC70" s="1199">
        <v>7612</v>
      </c>
      <c r="AD70" s="1199">
        <v>228361</v>
      </c>
      <c r="AE70" s="1199" t="s">
        <v>1542</v>
      </c>
      <c r="AF70" s="1199" t="s">
        <v>1541</v>
      </c>
      <c r="AG70" s="1199" t="s">
        <v>1540</v>
      </c>
      <c r="AH70" s="1199" t="s">
        <v>1539</v>
      </c>
      <c r="AI70" s="1199">
        <v>100</v>
      </c>
      <c r="AJ70" s="1199" t="s">
        <v>1538</v>
      </c>
    </row>
    <row r="71" spans="1:36" x14ac:dyDescent="0.25">
      <c r="A71" s="1199">
        <v>201906</v>
      </c>
      <c r="B71" s="1199" t="s">
        <v>1547</v>
      </c>
      <c r="C71" s="1199" t="s">
        <v>1540</v>
      </c>
      <c r="D71" s="1199" t="s">
        <v>1546</v>
      </c>
      <c r="E71" s="1199">
        <v>1248304</v>
      </c>
      <c r="F71" s="1199">
        <v>20190626</v>
      </c>
      <c r="G71" s="959">
        <v>29920</v>
      </c>
      <c r="H71" s="959">
        <v>0</v>
      </c>
      <c r="I71" s="959">
        <v>29920</v>
      </c>
      <c r="J71" s="1199" t="s">
        <v>1557</v>
      </c>
      <c r="K71" s="1199" t="s">
        <v>1660</v>
      </c>
      <c r="L71" s="1199">
        <v>915</v>
      </c>
      <c r="M71" s="1199">
        <v>143959</v>
      </c>
      <c r="N71" s="1199">
        <v>1733996.8</v>
      </c>
      <c r="O71" s="1199" t="s">
        <v>1421</v>
      </c>
      <c r="P71" s="1199" t="s">
        <v>1655</v>
      </c>
      <c r="Q71" s="1199" t="s">
        <v>1408</v>
      </c>
      <c r="R71" s="1199" t="s">
        <v>1409</v>
      </c>
      <c r="S71" s="1199" t="s">
        <v>1408</v>
      </c>
      <c r="T71" s="1199" t="s">
        <v>1407</v>
      </c>
      <c r="U71" s="1199">
        <v>0</v>
      </c>
      <c r="V71" s="1199" t="s">
        <v>1405</v>
      </c>
      <c r="W71" s="1199" t="s">
        <v>1403</v>
      </c>
      <c r="X71" s="1199" t="s">
        <v>411</v>
      </c>
      <c r="Y71" s="1199" t="s">
        <v>1403</v>
      </c>
      <c r="Z71" s="1199" t="s">
        <v>1404</v>
      </c>
      <c r="AA71" s="1199" t="s">
        <v>1403</v>
      </c>
      <c r="AB71" s="1199">
        <v>76</v>
      </c>
      <c r="AC71" s="1199">
        <v>7612</v>
      </c>
      <c r="AD71" s="1199">
        <v>228361</v>
      </c>
      <c r="AE71" s="1199" t="s">
        <v>1542</v>
      </c>
      <c r="AF71" s="1199" t="s">
        <v>1541</v>
      </c>
      <c r="AG71" s="1199" t="s">
        <v>1540</v>
      </c>
      <c r="AH71" s="1199" t="s">
        <v>1539</v>
      </c>
      <c r="AI71" s="1199">
        <v>100</v>
      </c>
      <c r="AJ71" s="1199" t="s">
        <v>1538</v>
      </c>
    </row>
    <row r="72" spans="1:36" x14ac:dyDescent="0.25">
      <c r="A72" s="1199">
        <v>201906</v>
      </c>
      <c r="B72" s="1199" t="s">
        <v>1547</v>
      </c>
      <c r="C72" s="1199" t="s">
        <v>1540</v>
      </c>
      <c r="D72" s="1199" t="s">
        <v>1546</v>
      </c>
      <c r="E72" s="1199">
        <v>1248304</v>
      </c>
      <c r="F72" s="1199">
        <v>20190626</v>
      </c>
      <c r="G72" s="959">
        <v>7020</v>
      </c>
      <c r="H72" s="959">
        <v>0</v>
      </c>
      <c r="I72" s="959">
        <v>7020</v>
      </c>
      <c r="J72" s="1199" t="s">
        <v>1556</v>
      </c>
      <c r="K72" s="1199" t="s">
        <v>1660</v>
      </c>
      <c r="L72" s="1199">
        <v>915</v>
      </c>
      <c r="M72" s="1199">
        <v>143959</v>
      </c>
      <c r="N72" s="1199">
        <v>1733996.8</v>
      </c>
      <c r="O72" s="1199" t="s">
        <v>1421</v>
      </c>
      <c r="P72" s="1199" t="s">
        <v>1655</v>
      </c>
      <c r="Q72" s="1199" t="s">
        <v>1408</v>
      </c>
      <c r="R72" s="1199" t="s">
        <v>1409</v>
      </c>
      <c r="S72" s="1199" t="s">
        <v>1408</v>
      </c>
      <c r="T72" s="1199" t="s">
        <v>1407</v>
      </c>
      <c r="U72" s="1199">
        <v>0</v>
      </c>
      <c r="V72" s="1199" t="s">
        <v>1405</v>
      </c>
      <c r="W72" s="1199" t="s">
        <v>1403</v>
      </c>
      <c r="X72" s="1199" t="s">
        <v>411</v>
      </c>
      <c r="Y72" s="1199" t="s">
        <v>1403</v>
      </c>
      <c r="Z72" s="1199" t="s">
        <v>1404</v>
      </c>
      <c r="AA72" s="1199" t="s">
        <v>1403</v>
      </c>
      <c r="AB72" s="1199">
        <v>76</v>
      </c>
      <c r="AC72" s="1199">
        <v>7612</v>
      </c>
      <c r="AD72" s="1199">
        <v>228361</v>
      </c>
      <c r="AE72" s="1199" t="s">
        <v>1542</v>
      </c>
      <c r="AF72" s="1199" t="s">
        <v>1541</v>
      </c>
      <c r="AG72" s="1199" t="s">
        <v>1540</v>
      </c>
      <c r="AH72" s="1199" t="s">
        <v>1539</v>
      </c>
      <c r="AI72" s="1199">
        <v>100</v>
      </c>
      <c r="AJ72" s="1199" t="s">
        <v>1538</v>
      </c>
    </row>
    <row r="73" spans="1:36" x14ac:dyDescent="0.25">
      <c r="A73" s="1199">
        <v>201906</v>
      </c>
      <c r="B73" s="1199" t="s">
        <v>1547</v>
      </c>
      <c r="C73" s="1199" t="s">
        <v>1540</v>
      </c>
      <c r="D73" s="1199" t="s">
        <v>1546</v>
      </c>
      <c r="E73" s="1199">
        <v>1248304</v>
      </c>
      <c r="F73" s="1199">
        <v>20190626</v>
      </c>
      <c r="G73" s="959">
        <v>7020</v>
      </c>
      <c r="H73" s="959">
        <v>0</v>
      </c>
      <c r="I73" s="959">
        <v>7020</v>
      </c>
      <c r="J73" s="1199" t="s">
        <v>1555</v>
      </c>
      <c r="K73" s="1199" t="s">
        <v>1660</v>
      </c>
      <c r="L73" s="1199">
        <v>915</v>
      </c>
      <c r="M73" s="1199">
        <v>143959</v>
      </c>
      <c r="N73" s="1199">
        <v>1733996.8</v>
      </c>
      <c r="O73" s="1199" t="s">
        <v>1421</v>
      </c>
      <c r="P73" s="1199" t="s">
        <v>1655</v>
      </c>
      <c r="Q73" s="1199" t="s">
        <v>1408</v>
      </c>
      <c r="R73" s="1199" t="s">
        <v>1409</v>
      </c>
      <c r="S73" s="1199" t="s">
        <v>1408</v>
      </c>
      <c r="T73" s="1199" t="s">
        <v>1407</v>
      </c>
      <c r="U73" s="1199">
        <v>0</v>
      </c>
      <c r="V73" s="1199" t="s">
        <v>1405</v>
      </c>
      <c r="W73" s="1199" t="s">
        <v>1403</v>
      </c>
      <c r="X73" s="1199" t="s">
        <v>411</v>
      </c>
      <c r="Y73" s="1199" t="s">
        <v>1403</v>
      </c>
      <c r="Z73" s="1199" t="s">
        <v>1404</v>
      </c>
      <c r="AA73" s="1199" t="s">
        <v>1403</v>
      </c>
      <c r="AB73" s="1199">
        <v>76</v>
      </c>
      <c r="AC73" s="1199">
        <v>7612</v>
      </c>
      <c r="AD73" s="1199">
        <v>228361</v>
      </c>
      <c r="AE73" s="1199" t="s">
        <v>1542</v>
      </c>
      <c r="AF73" s="1199" t="s">
        <v>1541</v>
      </c>
      <c r="AG73" s="1199" t="s">
        <v>1540</v>
      </c>
      <c r="AH73" s="1199" t="s">
        <v>1539</v>
      </c>
      <c r="AI73" s="1199">
        <v>100</v>
      </c>
      <c r="AJ73" s="1199" t="s">
        <v>1538</v>
      </c>
    </row>
    <row r="74" spans="1:36" x14ac:dyDescent="0.25">
      <c r="A74" s="1199">
        <v>201906</v>
      </c>
      <c r="B74" s="1199" t="s">
        <v>1547</v>
      </c>
      <c r="C74" s="1199" t="s">
        <v>1540</v>
      </c>
      <c r="D74" s="1199" t="s">
        <v>1546</v>
      </c>
      <c r="E74" s="1199">
        <v>1248304</v>
      </c>
      <c r="F74" s="1199">
        <v>20190626</v>
      </c>
      <c r="G74" s="959">
        <v>38160</v>
      </c>
      <c r="H74" s="959">
        <v>0</v>
      </c>
      <c r="I74" s="959">
        <v>38160</v>
      </c>
      <c r="J74" s="1199" t="s">
        <v>1662</v>
      </c>
      <c r="K74" s="1199" t="s">
        <v>1660</v>
      </c>
      <c r="L74" s="1199">
        <v>915</v>
      </c>
      <c r="M74" s="1199">
        <v>143959</v>
      </c>
      <c r="N74" s="1199">
        <v>1733996.8</v>
      </c>
      <c r="O74" s="1199" t="s">
        <v>1421</v>
      </c>
      <c r="P74" s="1199" t="s">
        <v>1655</v>
      </c>
      <c r="Q74" s="1199" t="s">
        <v>1408</v>
      </c>
      <c r="R74" s="1199" t="s">
        <v>1409</v>
      </c>
      <c r="S74" s="1199" t="s">
        <v>1408</v>
      </c>
      <c r="T74" s="1199" t="s">
        <v>1407</v>
      </c>
      <c r="U74" s="1199">
        <v>0</v>
      </c>
      <c r="V74" s="1199" t="s">
        <v>1405</v>
      </c>
      <c r="W74" s="1199" t="s">
        <v>1403</v>
      </c>
      <c r="X74" s="1199" t="s">
        <v>411</v>
      </c>
      <c r="Y74" s="1199" t="s">
        <v>1403</v>
      </c>
      <c r="Z74" s="1199" t="s">
        <v>1404</v>
      </c>
      <c r="AA74" s="1199" t="s">
        <v>1403</v>
      </c>
      <c r="AB74" s="1199">
        <v>76</v>
      </c>
      <c r="AC74" s="1199">
        <v>7612</v>
      </c>
      <c r="AD74" s="1199">
        <v>228361</v>
      </c>
      <c r="AE74" s="1199" t="s">
        <v>1542</v>
      </c>
      <c r="AF74" s="1199" t="s">
        <v>1541</v>
      </c>
      <c r="AG74" s="1199" t="s">
        <v>1540</v>
      </c>
      <c r="AH74" s="1199" t="s">
        <v>1539</v>
      </c>
      <c r="AI74" s="1199">
        <v>100</v>
      </c>
      <c r="AJ74" s="1199" t="s">
        <v>1538</v>
      </c>
    </row>
    <row r="75" spans="1:36" x14ac:dyDescent="0.25">
      <c r="A75" s="1199">
        <v>201906</v>
      </c>
      <c r="B75" s="1199" t="s">
        <v>1547</v>
      </c>
      <c r="C75" s="1199" t="s">
        <v>1540</v>
      </c>
      <c r="D75" s="1199" t="s">
        <v>1546</v>
      </c>
      <c r="E75" s="1199">
        <v>1248304</v>
      </c>
      <c r="F75" s="1199">
        <v>20190626</v>
      </c>
      <c r="G75" s="959">
        <v>14047.02</v>
      </c>
      <c r="H75" s="959">
        <v>0</v>
      </c>
      <c r="I75" s="959">
        <v>14047.02</v>
      </c>
      <c r="J75" s="1199" t="s">
        <v>1661</v>
      </c>
      <c r="K75" s="1199" t="s">
        <v>1660</v>
      </c>
      <c r="L75" s="1199">
        <v>915</v>
      </c>
      <c r="M75" s="1199">
        <v>143959</v>
      </c>
      <c r="N75" s="1199">
        <v>1733996.8</v>
      </c>
      <c r="O75" s="1199" t="s">
        <v>1421</v>
      </c>
      <c r="P75" s="1199" t="s">
        <v>1655</v>
      </c>
      <c r="Q75" s="1199" t="s">
        <v>1408</v>
      </c>
      <c r="R75" s="1199" t="s">
        <v>1409</v>
      </c>
      <c r="S75" s="1199" t="s">
        <v>1408</v>
      </c>
      <c r="T75" s="1199" t="s">
        <v>1407</v>
      </c>
      <c r="U75" s="1199">
        <v>0</v>
      </c>
      <c r="V75" s="1199" t="s">
        <v>1405</v>
      </c>
      <c r="W75" s="1199" t="s">
        <v>1403</v>
      </c>
      <c r="X75" s="1199" t="s">
        <v>411</v>
      </c>
      <c r="Y75" s="1199" t="s">
        <v>1403</v>
      </c>
      <c r="Z75" s="1199" t="s">
        <v>1404</v>
      </c>
      <c r="AA75" s="1199" t="s">
        <v>1403</v>
      </c>
      <c r="AB75" s="1199">
        <v>76</v>
      </c>
      <c r="AC75" s="1199">
        <v>7612</v>
      </c>
      <c r="AD75" s="1199">
        <v>228361</v>
      </c>
      <c r="AE75" s="1199" t="s">
        <v>1542</v>
      </c>
      <c r="AF75" s="1199" t="s">
        <v>1541</v>
      </c>
      <c r="AG75" s="1199" t="s">
        <v>1540</v>
      </c>
      <c r="AH75" s="1199" t="s">
        <v>1539</v>
      </c>
      <c r="AI75" s="1199">
        <v>100</v>
      </c>
      <c r="AJ75" s="1199" t="s">
        <v>1538</v>
      </c>
    </row>
    <row r="76" spans="1:36" x14ac:dyDescent="0.25">
      <c r="A76" s="1199">
        <v>201906</v>
      </c>
      <c r="B76" s="1199" t="s">
        <v>1547</v>
      </c>
      <c r="C76" s="1199" t="s">
        <v>1540</v>
      </c>
      <c r="D76" s="1199" t="s">
        <v>1546</v>
      </c>
      <c r="E76" s="1199">
        <v>1248632</v>
      </c>
      <c r="F76" s="1199">
        <v>20190627</v>
      </c>
      <c r="G76" s="959">
        <v>15973.49</v>
      </c>
      <c r="H76" s="959">
        <v>0</v>
      </c>
      <c r="I76" s="959">
        <v>15973.49</v>
      </c>
      <c r="J76" s="1199" t="s">
        <v>1557</v>
      </c>
      <c r="K76" s="1199" t="s">
        <v>1659</v>
      </c>
      <c r="L76" s="1199">
        <v>915</v>
      </c>
      <c r="M76" s="1199">
        <v>144051</v>
      </c>
      <c r="N76" s="1199">
        <v>123579.15</v>
      </c>
      <c r="O76" s="1199" t="s">
        <v>1421</v>
      </c>
      <c r="P76" s="1199" t="s">
        <v>1655</v>
      </c>
      <c r="Q76" s="1199" t="s">
        <v>1408</v>
      </c>
      <c r="R76" s="1199" t="s">
        <v>1409</v>
      </c>
      <c r="S76" s="1199" t="s">
        <v>1408</v>
      </c>
      <c r="T76" s="1199" t="s">
        <v>1407</v>
      </c>
      <c r="U76" s="1199">
        <v>0</v>
      </c>
      <c r="V76" s="1199" t="s">
        <v>1405</v>
      </c>
      <c r="W76" s="1199" t="s">
        <v>1403</v>
      </c>
      <c r="X76" s="1199" t="s">
        <v>411</v>
      </c>
      <c r="Y76" s="1199" t="s">
        <v>1403</v>
      </c>
      <c r="Z76" s="1199" t="s">
        <v>1404</v>
      </c>
      <c r="AA76" s="1199" t="s">
        <v>1403</v>
      </c>
      <c r="AB76" s="1199">
        <v>76</v>
      </c>
      <c r="AC76" s="1199">
        <v>7612</v>
      </c>
      <c r="AD76" s="1199">
        <v>228361</v>
      </c>
      <c r="AE76" s="1199" t="s">
        <v>1542</v>
      </c>
      <c r="AF76" s="1199" t="s">
        <v>1541</v>
      </c>
      <c r="AG76" s="1199" t="s">
        <v>1540</v>
      </c>
      <c r="AH76" s="1199" t="s">
        <v>1539</v>
      </c>
      <c r="AI76" s="1199">
        <v>100</v>
      </c>
      <c r="AJ76" s="1199" t="s">
        <v>1538</v>
      </c>
    </row>
    <row r="77" spans="1:36" x14ac:dyDescent="0.25">
      <c r="A77" s="1199">
        <v>201906</v>
      </c>
      <c r="B77" s="1199" t="s">
        <v>1547</v>
      </c>
      <c r="C77" s="1199" t="s">
        <v>1540</v>
      </c>
      <c r="D77" s="1199" t="s">
        <v>1546</v>
      </c>
      <c r="E77" s="1199">
        <v>1248632</v>
      </c>
      <c r="F77" s="1199">
        <v>20190627</v>
      </c>
      <c r="G77" s="959">
        <v>23040</v>
      </c>
      <c r="H77" s="959">
        <v>0</v>
      </c>
      <c r="I77" s="959">
        <v>23040</v>
      </c>
      <c r="J77" s="1199" t="s">
        <v>1553</v>
      </c>
      <c r="K77" s="1199" t="s">
        <v>1659</v>
      </c>
      <c r="L77" s="1199">
        <v>915</v>
      </c>
      <c r="M77" s="1199">
        <v>144051</v>
      </c>
      <c r="N77" s="1199">
        <v>123579.15</v>
      </c>
      <c r="O77" s="1199" t="s">
        <v>1421</v>
      </c>
      <c r="P77" s="1199" t="s">
        <v>1655</v>
      </c>
      <c r="Q77" s="1199" t="s">
        <v>1408</v>
      </c>
      <c r="R77" s="1199" t="s">
        <v>1409</v>
      </c>
      <c r="S77" s="1199" t="s">
        <v>1408</v>
      </c>
      <c r="T77" s="1199" t="s">
        <v>1407</v>
      </c>
      <c r="U77" s="1199">
        <v>0</v>
      </c>
      <c r="V77" s="1199" t="s">
        <v>1405</v>
      </c>
      <c r="W77" s="1199" t="s">
        <v>1403</v>
      </c>
      <c r="X77" s="1199" t="s">
        <v>411</v>
      </c>
      <c r="Y77" s="1199" t="s">
        <v>1403</v>
      </c>
      <c r="Z77" s="1199" t="s">
        <v>1404</v>
      </c>
      <c r="AA77" s="1199" t="s">
        <v>1403</v>
      </c>
      <c r="AB77" s="1199">
        <v>76</v>
      </c>
      <c r="AC77" s="1199">
        <v>7612</v>
      </c>
      <c r="AD77" s="1199">
        <v>228361</v>
      </c>
      <c r="AE77" s="1199" t="s">
        <v>1542</v>
      </c>
      <c r="AF77" s="1199" t="s">
        <v>1541</v>
      </c>
      <c r="AG77" s="1199" t="s">
        <v>1540</v>
      </c>
      <c r="AH77" s="1199" t="s">
        <v>1539</v>
      </c>
      <c r="AI77" s="1199">
        <v>100</v>
      </c>
      <c r="AJ77" s="1199" t="s">
        <v>1538</v>
      </c>
    </row>
    <row r="78" spans="1:36" x14ac:dyDescent="0.25">
      <c r="A78" s="1199">
        <v>201906</v>
      </c>
      <c r="B78" s="1199" t="s">
        <v>1547</v>
      </c>
      <c r="C78" s="1199" t="s">
        <v>1540</v>
      </c>
      <c r="D78" s="1199" t="s">
        <v>1546</v>
      </c>
      <c r="E78" s="1199">
        <v>1248632</v>
      </c>
      <c r="F78" s="1199">
        <v>20190627</v>
      </c>
      <c r="G78" s="959">
        <v>8160</v>
      </c>
      <c r="H78" s="959">
        <v>0</v>
      </c>
      <c r="I78" s="959">
        <v>8160</v>
      </c>
      <c r="J78" s="1199" t="s">
        <v>1551</v>
      </c>
      <c r="K78" s="1199" t="s">
        <v>1659</v>
      </c>
      <c r="L78" s="1199">
        <v>915</v>
      </c>
      <c r="M78" s="1199">
        <v>144051</v>
      </c>
      <c r="N78" s="1199">
        <v>123579.15</v>
      </c>
      <c r="O78" s="1199" t="s">
        <v>1421</v>
      </c>
      <c r="P78" s="1199" t="s">
        <v>1655</v>
      </c>
      <c r="Q78" s="1199" t="s">
        <v>1408</v>
      </c>
      <c r="R78" s="1199" t="s">
        <v>1409</v>
      </c>
      <c r="S78" s="1199" t="s">
        <v>1408</v>
      </c>
      <c r="T78" s="1199" t="s">
        <v>1407</v>
      </c>
      <c r="U78" s="1199">
        <v>0</v>
      </c>
      <c r="V78" s="1199" t="s">
        <v>1405</v>
      </c>
      <c r="W78" s="1199" t="s">
        <v>1403</v>
      </c>
      <c r="X78" s="1199" t="s">
        <v>411</v>
      </c>
      <c r="Y78" s="1199" t="s">
        <v>1403</v>
      </c>
      <c r="Z78" s="1199" t="s">
        <v>1404</v>
      </c>
      <c r="AA78" s="1199" t="s">
        <v>1403</v>
      </c>
      <c r="AB78" s="1199">
        <v>76</v>
      </c>
      <c r="AC78" s="1199">
        <v>7612</v>
      </c>
      <c r="AD78" s="1199">
        <v>228361</v>
      </c>
      <c r="AE78" s="1199" t="s">
        <v>1542</v>
      </c>
      <c r="AF78" s="1199" t="s">
        <v>1541</v>
      </c>
      <c r="AG78" s="1199" t="s">
        <v>1540</v>
      </c>
      <c r="AH78" s="1199" t="s">
        <v>1539</v>
      </c>
      <c r="AI78" s="1199">
        <v>100</v>
      </c>
      <c r="AJ78" s="1199" t="s">
        <v>1538</v>
      </c>
    </row>
    <row r="79" spans="1:36" x14ac:dyDescent="0.25">
      <c r="A79" s="1199">
        <v>201906</v>
      </c>
      <c r="B79" s="1199" t="s">
        <v>1547</v>
      </c>
      <c r="C79" s="1199" t="s">
        <v>1540</v>
      </c>
      <c r="D79" s="1199" t="s">
        <v>1546</v>
      </c>
      <c r="E79" s="1199">
        <v>1248632</v>
      </c>
      <c r="F79" s="1199">
        <v>20190627</v>
      </c>
      <c r="G79" s="959">
        <v>5440</v>
      </c>
      <c r="H79" s="959">
        <v>0</v>
      </c>
      <c r="I79" s="959">
        <v>5440</v>
      </c>
      <c r="J79" s="1199" t="s">
        <v>1573</v>
      </c>
      <c r="K79" s="1199" t="s">
        <v>1659</v>
      </c>
      <c r="L79" s="1199">
        <v>915</v>
      </c>
      <c r="M79" s="1199">
        <v>144051</v>
      </c>
      <c r="N79" s="1199">
        <v>123579.15</v>
      </c>
      <c r="O79" s="1199" t="s">
        <v>1421</v>
      </c>
      <c r="P79" s="1199" t="s">
        <v>1655</v>
      </c>
      <c r="Q79" s="1199" t="s">
        <v>1408</v>
      </c>
      <c r="R79" s="1199" t="s">
        <v>1409</v>
      </c>
      <c r="S79" s="1199" t="s">
        <v>1408</v>
      </c>
      <c r="T79" s="1199" t="s">
        <v>1407</v>
      </c>
      <c r="U79" s="1199">
        <v>0</v>
      </c>
      <c r="V79" s="1199" t="s">
        <v>1405</v>
      </c>
      <c r="W79" s="1199" t="s">
        <v>1403</v>
      </c>
      <c r="X79" s="1199" t="s">
        <v>411</v>
      </c>
      <c r="Y79" s="1199" t="s">
        <v>1403</v>
      </c>
      <c r="Z79" s="1199" t="s">
        <v>1404</v>
      </c>
      <c r="AA79" s="1199" t="s">
        <v>1403</v>
      </c>
      <c r="AB79" s="1199">
        <v>76</v>
      </c>
      <c r="AC79" s="1199">
        <v>7612</v>
      </c>
      <c r="AD79" s="1199">
        <v>228361</v>
      </c>
      <c r="AE79" s="1199" t="s">
        <v>1542</v>
      </c>
      <c r="AF79" s="1199" t="s">
        <v>1541</v>
      </c>
      <c r="AG79" s="1199" t="s">
        <v>1540</v>
      </c>
      <c r="AH79" s="1199" t="s">
        <v>1539</v>
      </c>
      <c r="AI79" s="1199">
        <v>100</v>
      </c>
      <c r="AJ79" s="1199" t="s">
        <v>1538</v>
      </c>
    </row>
    <row r="80" spans="1:36" x14ac:dyDescent="0.25">
      <c r="A80" s="1199">
        <v>201906</v>
      </c>
      <c r="B80" s="1199" t="s">
        <v>1547</v>
      </c>
      <c r="C80" s="1199" t="s">
        <v>1540</v>
      </c>
      <c r="D80" s="1199" t="s">
        <v>1546</v>
      </c>
      <c r="E80" s="1199">
        <v>1248632</v>
      </c>
      <c r="F80" s="1199">
        <v>20190627</v>
      </c>
      <c r="G80" s="959">
        <v>227.07</v>
      </c>
      <c r="H80" s="959">
        <v>0</v>
      </c>
      <c r="I80" s="959">
        <v>227.07</v>
      </c>
      <c r="J80" s="1199" t="s">
        <v>1550</v>
      </c>
      <c r="K80" s="1199" t="s">
        <v>1659</v>
      </c>
      <c r="L80" s="1199">
        <v>915</v>
      </c>
      <c r="M80" s="1199">
        <v>144051</v>
      </c>
      <c r="N80" s="1199">
        <v>123579.15</v>
      </c>
      <c r="O80" s="1199" t="s">
        <v>1421</v>
      </c>
      <c r="P80" s="1199" t="s">
        <v>1655</v>
      </c>
      <c r="Q80" s="1199" t="s">
        <v>1408</v>
      </c>
      <c r="R80" s="1199" t="s">
        <v>1409</v>
      </c>
      <c r="S80" s="1199" t="s">
        <v>1408</v>
      </c>
      <c r="T80" s="1199" t="s">
        <v>1407</v>
      </c>
      <c r="U80" s="1199">
        <v>0</v>
      </c>
      <c r="V80" s="1199" t="s">
        <v>1405</v>
      </c>
      <c r="W80" s="1199" t="s">
        <v>1403</v>
      </c>
      <c r="X80" s="1199" t="s">
        <v>411</v>
      </c>
      <c r="Y80" s="1199" t="s">
        <v>1403</v>
      </c>
      <c r="Z80" s="1199" t="s">
        <v>1404</v>
      </c>
      <c r="AA80" s="1199" t="s">
        <v>1403</v>
      </c>
      <c r="AB80" s="1199">
        <v>76</v>
      </c>
      <c r="AC80" s="1199">
        <v>7612</v>
      </c>
      <c r="AD80" s="1199">
        <v>228361</v>
      </c>
      <c r="AE80" s="1199" t="s">
        <v>1542</v>
      </c>
      <c r="AF80" s="1199" t="s">
        <v>1541</v>
      </c>
      <c r="AG80" s="1199" t="s">
        <v>1540</v>
      </c>
      <c r="AH80" s="1199" t="s">
        <v>1539</v>
      </c>
      <c r="AI80" s="1199">
        <v>100</v>
      </c>
      <c r="AJ80" s="1199" t="s">
        <v>1538</v>
      </c>
    </row>
    <row r="81" spans="1:36" x14ac:dyDescent="0.25">
      <c r="A81" s="1199">
        <v>201906</v>
      </c>
      <c r="B81" s="1199" t="s">
        <v>1547</v>
      </c>
      <c r="C81" s="1199" t="s">
        <v>1540</v>
      </c>
      <c r="D81" s="1199" t="s">
        <v>1546</v>
      </c>
      <c r="E81" s="1199">
        <v>1248709</v>
      </c>
      <c r="F81" s="1199">
        <v>20190627</v>
      </c>
      <c r="G81" s="959">
        <v>3072.11</v>
      </c>
      <c r="H81" s="959">
        <v>0</v>
      </c>
      <c r="I81" s="959">
        <v>3072.11</v>
      </c>
      <c r="J81" s="1199" t="s">
        <v>1558</v>
      </c>
      <c r="K81" s="1199" t="s">
        <v>1658</v>
      </c>
      <c r="L81" s="1199">
        <v>915</v>
      </c>
      <c r="M81" s="1199">
        <v>144051</v>
      </c>
      <c r="N81" s="1199">
        <v>123579.15</v>
      </c>
      <c r="O81" s="1199" t="s">
        <v>1421</v>
      </c>
      <c r="P81" s="1199" t="s">
        <v>1655</v>
      </c>
      <c r="Q81" s="1199" t="s">
        <v>1408</v>
      </c>
      <c r="R81" s="1199" t="s">
        <v>1409</v>
      </c>
      <c r="S81" s="1199" t="s">
        <v>1408</v>
      </c>
      <c r="T81" s="1199" t="s">
        <v>1407</v>
      </c>
      <c r="U81" s="1199">
        <v>0</v>
      </c>
      <c r="V81" s="1199" t="s">
        <v>1405</v>
      </c>
      <c r="W81" s="1199" t="s">
        <v>1403</v>
      </c>
      <c r="X81" s="1199" t="s">
        <v>411</v>
      </c>
      <c r="Y81" s="1199" t="s">
        <v>1403</v>
      </c>
      <c r="Z81" s="1199" t="s">
        <v>1404</v>
      </c>
      <c r="AA81" s="1199" t="s">
        <v>1403</v>
      </c>
      <c r="AB81" s="1199">
        <v>76</v>
      </c>
      <c r="AC81" s="1199">
        <v>7612</v>
      </c>
      <c r="AD81" s="1199">
        <v>228361</v>
      </c>
      <c r="AE81" s="1199" t="s">
        <v>1542</v>
      </c>
      <c r="AF81" s="1199" t="s">
        <v>1541</v>
      </c>
      <c r="AG81" s="1199" t="s">
        <v>1540</v>
      </c>
      <c r="AH81" s="1199" t="s">
        <v>1539</v>
      </c>
      <c r="AI81" s="1199">
        <v>100</v>
      </c>
      <c r="AJ81" s="1199" t="s">
        <v>1538</v>
      </c>
    </row>
    <row r="82" spans="1:36" x14ac:dyDescent="0.25">
      <c r="A82" s="1199">
        <v>201906</v>
      </c>
      <c r="B82" s="1199" t="s">
        <v>1547</v>
      </c>
      <c r="C82" s="1199" t="s">
        <v>1540</v>
      </c>
      <c r="D82" s="1199" t="s">
        <v>1546</v>
      </c>
      <c r="E82" s="1199">
        <v>1248709</v>
      </c>
      <c r="F82" s="1199">
        <v>20190627</v>
      </c>
      <c r="G82" s="959">
        <v>9360</v>
      </c>
      <c r="H82" s="959">
        <v>0</v>
      </c>
      <c r="I82" s="959">
        <v>9360</v>
      </c>
      <c r="J82" s="1199" t="s">
        <v>1553</v>
      </c>
      <c r="K82" s="1199" t="s">
        <v>1658</v>
      </c>
      <c r="L82" s="1199">
        <v>915</v>
      </c>
      <c r="M82" s="1199">
        <v>144051</v>
      </c>
      <c r="N82" s="1199">
        <v>123579.15</v>
      </c>
      <c r="O82" s="1199" t="s">
        <v>1421</v>
      </c>
      <c r="P82" s="1199" t="s">
        <v>1655</v>
      </c>
      <c r="Q82" s="1199" t="s">
        <v>1408</v>
      </c>
      <c r="R82" s="1199" t="s">
        <v>1409</v>
      </c>
      <c r="S82" s="1199" t="s">
        <v>1408</v>
      </c>
      <c r="T82" s="1199" t="s">
        <v>1407</v>
      </c>
      <c r="U82" s="1199">
        <v>0</v>
      </c>
      <c r="V82" s="1199" t="s">
        <v>1405</v>
      </c>
      <c r="W82" s="1199" t="s">
        <v>1403</v>
      </c>
      <c r="X82" s="1199" t="s">
        <v>411</v>
      </c>
      <c r="Y82" s="1199" t="s">
        <v>1403</v>
      </c>
      <c r="Z82" s="1199" t="s">
        <v>1404</v>
      </c>
      <c r="AA82" s="1199" t="s">
        <v>1403</v>
      </c>
      <c r="AB82" s="1199">
        <v>76</v>
      </c>
      <c r="AC82" s="1199">
        <v>7612</v>
      </c>
      <c r="AD82" s="1199">
        <v>228361</v>
      </c>
      <c r="AE82" s="1199" t="s">
        <v>1542</v>
      </c>
      <c r="AF82" s="1199" t="s">
        <v>1541</v>
      </c>
      <c r="AG82" s="1199" t="s">
        <v>1540</v>
      </c>
      <c r="AH82" s="1199" t="s">
        <v>1539</v>
      </c>
      <c r="AI82" s="1199">
        <v>100</v>
      </c>
      <c r="AJ82" s="1199" t="s">
        <v>1538</v>
      </c>
    </row>
    <row r="83" spans="1:36" x14ac:dyDescent="0.25">
      <c r="A83" s="1199">
        <v>201906</v>
      </c>
      <c r="B83" s="1199" t="s">
        <v>1547</v>
      </c>
      <c r="C83" s="1199" t="s">
        <v>1540</v>
      </c>
      <c r="D83" s="1199" t="s">
        <v>1546</v>
      </c>
      <c r="E83" s="1199">
        <v>1248709</v>
      </c>
      <c r="F83" s="1199">
        <v>20190627</v>
      </c>
      <c r="G83" s="959">
        <v>8840</v>
      </c>
      <c r="H83" s="959">
        <v>0</v>
      </c>
      <c r="I83" s="959">
        <v>8840</v>
      </c>
      <c r="J83" s="1199" t="s">
        <v>1551</v>
      </c>
      <c r="K83" s="1199" t="s">
        <v>1658</v>
      </c>
      <c r="L83" s="1199">
        <v>915</v>
      </c>
      <c r="M83" s="1199">
        <v>144051</v>
      </c>
      <c r="N83" s="1199">
        <v>123579.15</v>
      </c>
      <c r="O83" s="1199" t="s">
        <v>1421</v>
      </c>
      <c r="P83" s="1199" t="s">
        <v>1655</v>
      </c>
      <c r="Q83" s="1199" t="s">
        <v>1408</v>
      </c>
      <c r="R83" s="1199" t="s">
        <v>1409</v>
      </c>
      <c r="S83" s="1199" t="s">
        <v>1408</v>
      </c>
      <c r="T83" s="1199" t="s">
        <v>1407</v>
      </c>
      <c r="U83" s="1199">
        <v>0</v>
      </c>
      <c r="V83" s="1199" t="s">
        <v>1405</v>
      </c>
      <c r="W83" s="1199" t="s">
        <v>1403</v>
      </c>
      <c r="X83" s="1199" t="s">
        <v>411</v>
      </c>
      <c r="Y83" s="1199" t="s">
        <v>1403</v>
      </c>
      <c r="Z83" s="1199" t="s">
        <v>1404</v>
      </c>
      <c r="AA83" s="1199" t="s">
        <v>1403</v>
      </c>
      <c r="AB83" s="1199">
        <v>76</v>
      </c>
      <c r="AC83" s="1199">
        <v>7612</v>
      </c>
      <c r="AD83" s="1199">
        <v>228361</v>
      </c>
      <c r="AE83" s="1199" t="s">
        <v>1542</v>
      </c>
      <c r="AF83" s="1199" t="s">
        <v>1541</v>
      </c>
      <c r="AG83" s="1199" t="s">
        <v>1540</v>
      </c>
      <c r="AH83" s="1199" t="s">
        <v>1539</v>
      </c>
      <c r="AI83" s="1199">
        <v>100</v>
      </c>
      <c r="AJ83" s="1199" t="s">
        <v>1538</v>
      </c>
    </row>
    <row r="84" spans="1:36" x14ac:dyDescent="0.25">
      <c r="A84" s="1199">
        <v>201906</v>
      </c>
      <c r="B84" s="1199" t="s">
        <v>1547</v>
      </c>
      <c r="C84" s="1199" t="s">
        <v>1540</v>
      </c>
      <c r="D84" s="1199" t="s">
        <v>1546</v>
      </c>
      <c r="E84" s="1199">
        <v>1248709</v>
      </c>
      <c r="F84" s="1199">
        <v>20190627</v>
      </c>
      <c r="G84" s="959">
        <v>1017.9</v>
      </c>
      <c r="H84" s="959">
        <v>0</v>
      </c>
      <c r="I84" s="959">
        <v>1017.9</v>
      </c>
      <c r="J84" s="1199" t="s">
        <v>1550</v>
      </c>
      <c r="K84" s="1199" t="s">
        <v>1658</v>
      </c>
      <c r="L84" s="1199">
        <v>915</v>
      </c>
      <c r="M84" s="1199">
        <v>144051</v>
      </c>
      <c r="N84" s="1199">
        <v>123579.15</v>
      </c>
      <c r="O84" s="1199" t="s">
        <v>1421</v>
      </c>
      <c r="P84" s="1199" t="s">
        <v>1655</v>
      </c>
      <c r="Q84" s="1199" t="s">
        <v>1408</v>
      </c>
      <c r="R84" s="1199" t="s">
        <v>1409</v>
      </c>
      <c r="S84" s="1199" t="s">
        <v>1408</v>
      </c>
      <c r="T84" s="1199" t="s">
        <v>1407</v>
      </c>
      <c r="U84" s="1199">
        <v>0</v>
      </c>
      <c r="V84" s="1199" t="s">
        <v>1405</v>
      </c>
      <c r="W84" s="1199" t="s">
        <v>1403</v>
      </c>
      <c r="X84" s="1199" t="s">
        <v>411</v>
      </c>
      <c r="Y84" s="1199" t="s">
        <v>1403</v>
      </c>
      <c r="Z84" s="1199" t="s">
        <v>1404</v>
      </c>
      <c r="AA84" s="1199" t="s">
        <v>1403</v>
      </c>
      <c r="AB84" s="1199">
        <v>76</v>
      </c>
      <c r="AC84" s="1199">
        <v>7612</v>
      </c>
      <c r="AD84" s="1199">
        <v>228361</v>
      </c>
      <c r="AE84" s="1199" t="s">
        <v>1542</v>
      </c>
      <c r="AF84" s="1199" t="s">
        <v>1541</v>
      </c>
      <c r="AG84" s="1199" t="s">
        <v>1540</v>
      </c>
      <c r="AH84" s="1199" t="s">
        <v>1539</v>
      </c>
      <c r="AI84" s="1199">
        <v>100</v>
      </c>
      <c r="AJ84" s="1199" t="s">
        <v>1538</v>
      </c>
    </row>
    <row r="85" spans="1:36" x14ac:dyDescent="0.25">
      <c r="A85" s="1199">
        <v>201906</v>
      </c>
      <c r="B85" s="1199" t="s">
        <v>1547</v>
      </c>
      <c r="C85" s="1199" t="s">
        <v>1540</v>
      </c>
      <c r="D85" s="1199" t="s">
        <v>1546</v>
      </c>
      <c r="E85" s="1199">
        <v>1248710</v>
      </c>
      <c r="F85" s="1199">
        <v>20190627</v>
      </c>
      <c r="G85" s="959">
        <v>8901.0400000000009</v>
      </c>
      <c r="H85" s="959">
        <v>0</v>
      </c>
      <c r="I85" s="959">
        <v>8901.0400000000009</v>
      </c>
      <c r="J85" s="1199" t="s">
        <v>1558</v>
      </c>
      <c r="K85" s="1199" t="s">
        <v>1656</v>
      </c>
      <c r="L85" s="1199">
        <v>915</v>
      </c>
      <c r="M85" s="1199">
        <v>144051</v>
      </c>
      <c r="N85" s="1199">
        <v>123579.15</v>
      </c>
      <c r="O85" s="1199" t="s">
        <v>1421</v>
      </c>
      <c r="P85" s="1199" t="s">
        <v>1655</v>
      </c>
      <c r="Q85" s="1199" t="s">
        <v>1408</v>
      </c>
      <c r="R85" s="1199" t="s">
        <v>1409</v>
      </c>
      <c r="S85" s="1199" t="s">
        <v>1408</v>
      </c>
      <c r="T85" s="1199" t="s">
        <v>1407</v>
      </c>
      <c r="U85" s="1199">
        <v>0</v>
      </c>
      <c r="V85" s="1199" t="s">
        <v>1405</v>
      </c>
      <c r="W85" s="1199" t="s">
        <v>1403</v>
      </c>
      <c r="X85" s="1199" t="s">
        <v>411</v>
      </c>
      <c r="Y85" s="1199" t="s">
        <v>1403</v>
      </c>
      <c r="Z85" s="1199" t="s">
        <v>1404</v>
      </c>
      <c r="AA85" s="1199" t="s">
        <v>1403</v>
      </c>
      <c r="AB85" s="1199">
        <v>76</v>
      </c>
      <c r="AC85" s="1199">
        <v>7612</v>
      </c>
      <c r="AD85" s="1199">
        <v>228361</v>
      </c>
      <c r="AE85" s="1199" t="s">
        <v>1542</v>
      </c>
      <c r="AF85" s="1199" t="s">
        <v>1541</v>
      </c>
      <c r="AG85" s="1199" t="s">
        <v>1540</v>
      </c>
      <c r="AH85" s="1199" t="s">
        <v>1539</v>
      </c>
      <c r="AI85" s="1199">
        <v>100</v>
      </c>
      <c r="AJ85" s="1199" t="s">
        <v>1538</v>
      </c>
    </row>
    <row r="86" spans="1:36" x14ac:dyDescent="0.25">
      <c r="A86" s="1199">
        <v>201906</v>
      </c>
      <c r="B86" s="1199" t="s">
        <v>1547</v>
      </c>
      <c r="C86" s="1199" t="s">
        <v>1540</v>
      </c>
      <c r="D86" s="1199" t="s">
        <v>1546</v>
      </c>
      <c r="E86" s="1199">
        <v>1248710</v>
      </c>
      <c r="F86" s="1199">
        <v>20190627</v>
      </c>
      <c r="G86" s="959">
        <v>13600</v>
      </c>
      <c r="H86" s="959">
        <v>0</v>
      </c>
      <c r="I86" s="959">
        <v>13600</v>
      </c>
      <c r="J86" s="1199" t="s">
        <v>1657</v>
      </c>
      <c r="K86" s="1199" t="s">
        <v>1656</v>
      </c>
      <c r="L86" s="1199">
        <v>915</v>
      </c>
      <c r="M86" s="1199">
        <v>144051</v>
      </c>
      <c r="N86" s="1199">
        <v>123579.15</v>
      </c>
      <c r="O86" s="1199" t="s">
        <v>1421</v>
      </c>
      <c r="P86" s="1199" t="s">
        <v>1655</v>
      </c>
      <c r="Q86" s="1199" t="s">
        <v>1408</v>
      </c>
      <c r="R86" s="1199" t="s">
        <v>1409</v>
      </c>
      <c r="S86" s="1199" t="s">
        <v>1408</v>
      </c>
      <c r="T86" s="1199" t="s">
        <v>1407</v>
      </c>
      <c r="U86" s="1199">
        <v>0</v>
      </c>
      <c r="V86" s="1199" t="s">
        <v>1405</v>
      </c>
      <c r="W86" s="1199" t="s">
        <v>1403</v>
      </c>
      <c r="X86" s="1199" t="s">
        <v>411</v>
      </c>
      <c r="Y86" s="1199" t="s">
        <v>1403</v>
      </c>
      <c r="Z86" s="1199" t="s">
        <v>1404</v>
      </c>
      <c r="AA86" s="1199" t="s">
        <v>1403</v>
      </c>
      <c r="AB86" s="1199">
        <v>76</v>
      </c>
      <c r="AC86" s="1199">
        <v>7612</v>
      </c>
      <c r="AD86" s="1199">
        <v>228361</v>
      </c>
      <c r="AE86" s="1199" t="s">
        <v>1542</v>
      </c>
      <c r="AF86" s="1199" t="s">
        <v>1541</v>
      </c>
      <c r="AG86" s="1199" t="s">
        <v>1540</v>
      </c>
      <c r="AH86" s="1199" t="s">
        <v>1539</v>
      </c>
      <c r="AI86" s="1199">
        <v>100</v>
      </c>
      <c r="AJ86" s="1199" t="s">
        <v>1538</v>
      </c>
    </row>
    <row r="87" spans="1:36" x14ac:dyDescent="0.25">
      <c r="A87" s="1199">
        <v>201906</v>
      </c>
      <c r="B87" s="1199" t="s">
        <v>1547</v>
      </c>
      <c r="C87" s="1199" t="s">
        <v>1540</v>
      </c>
      <c r="D87" s="1199" t="s">
        <v>1546</v>
      </c>
      <c r="E87" s="1199">
        <v>1248710</v>
      </c>
      <c r="F87" s="1199">
        <v>20190627</v>
      </c>
      <c r="G87" s="959">
        <v>3600</v>
      </c>
      <c r="H87" s="959">
        <v>0</v>
      </c>
      <c r="I87" s="959">
        <v>3600</v>
      </c>
      <c r="J87" s="1199" t="s">
        <v>1553</v>
      </c>
      <c r="K87" s="1199" t="s">
        <v>1656</v>
      </c>
      <c r="L87" s="1199">
        <v>915</v>
      </c>
      <c r="M87" s="1199">
        <v>144051</v>
      </c>
      <c r="N87" s="1199">
        <v>123579.15</v>
      </c>
      <c r="O87" s="1199" t="s">
        <v>1421</v>
      </c>
      <c r="P87" s="1199" t="s">
        <v>1655</v>
      </c>
      <c r="Q87" s="1199" t="s">
        <v>1408</v>
      </c>
      <c r="R87" s="1199" t="s">
        <v>1409</v>
      </c>
      <c r="S87" s="1199" t="s">
        <v>1408</v>
      </c>
      <c r="T87" s="1199" t="s">
        <v>1407</v>
      </c>
      <c r="U87" s="1199">
        <v>0</v>
      </c>
      <c r="V87" s="1199" t="s">
        <v>1405</v>
      </c>
      <c r="W87" s="1199" t="s">
        <v>1403</v>
      </c>
      <c r="X87" s="1199" t="s">
        <v>411</v>
      </c>
      <c r="Y87" s="1199" t="s">
        <v>1403</v>
      </c>
      <c r="Z87" s="1199" t="s">
        <v>1404</v>
      </c>
      <c r="AA87" s="1199" t="s">
        <v>1403</v>
      </c>
      <c r="AB87" s="1199">
        <v>76</v>
      </c>
      <c r="AC87" s="1199">
        <v>7612</v>
      </c>
      <c r="AD87" s="1199">
        <v>228361</v>
      </c>
      <c r="AE87" s="1199" t="s">
        <v>1542</v>
      </c>
      <c r="AF87" s="1199" t="s">
        <v>1541</v>
      </c>
      <c r="AG87" s="1199" t="s">
        <v>1540</v>
      </c>
      <c r="AH87" s="1199" t="s">
        <v>1539</v>
      </c>
      <c r="AI87" s="1199">
        <v>100</v>
      </c>
      <c r="AJ87" s="1199" t="s">
        <v>1538</v>
      </c>
    </row>
    <row r="88" spans="1:36" x14ac:dyDescent="0.25">
      <c r="A88" s="1199">
        <v>201906</v>
      </c>
      <c r="B88" s="1199" t="s">
        <v>1547</v>
      </c>
      <c r="C88" s="1199" t="s">
        <v>1540</v>
      </c>
      <c r="D88" s="1199" t="s">
        <v>1546</v>
      </c>
      <c r="E88" s="1199">
        <v>1248710</v>
      </c>
      <c r="F88" s="1199">
        <v>20190627</v>
      </c>
      <c r="G88" s="959">
        <v>3120</v>
      </c>
      <c r="H88" s="959">
        <v>0</v>
      </c>
      <c r="I88" s="959">
        <v>3120</v>
      </c>
      <c r="J88" s="1199" t="s">
        <v>1573</v>
      </c>
      <c r="K88" s="1199" t="s">
        <v>1656</v>
      </c>
      <c r="L88" s="1199">
        <v>915</v>
      </c>
      <c r="M88" s="1199">
        <v>144051</v>
      </c>
      <c r="N88" s="1199">
        <v>123579.15</v>
      </c>
      <c r="O88" s="1199" t="s">
        <v>1421</v>
      </c>
      <c r="P88" s="1199" t="s">
        <v>1655</v>
      </c>
      <c r="Q88" s="1199" t="s">
        <v>1408</v>
      </c>
      <c r="R88" s="1199" t="s">
        <v>1409</v>
      </c>
      <c r="S88" s="1199" t="s">
        <v>1408</v>
      </c>
      <c r="T88" s="1199" t="s">
        <v>1407</v>
      </c>
      <c r="U88" s="1199">
        <v>0</v>
      </c>
      <c r="V88" s="1199" t="s">
        <v>1405</v>
      </c>
      <c r="W88" s="1199" t="s">
        <v>1403</v>
      </c>
      <c r="X88" s="1199" t="s">
        <v>411</v>
      </c>
      <c r="Y88" s="1199" t="s">
        <v>1403</v>
      </c>
      <c r="Z88" s="1199" t="s">
        <v>1404</v>
      </c>
      <c r="AA88" s="1199" t="s">
        <v>1403</v>
      </c>
      <c r="AB88" s="1199">
        <v>76</v>
      </c>
      <c r="AC88" s="1199">
        <v>7612</v>
      </c>
      <c r="AD88" s="1199">
        <v>228361</v>
      </c>
      <c r="AE88" s="1199" t="s">
        <v>1542</v>
      </c>
      <c r="AF88" s="1199" t="s">
        <v>1541</v>
      </c>
      <c r="AG88" s="1199" t="s">
        <v>1540</v>
      </c>
      <c r="AH88" s="1199" t="s">
        <v>1539</v>
      </c>
      <c r="AI88" s="1199">
        <v>100</v>
      </c>
      <c r="AJ88" s="1199" t="s">
        <v>1538</v>
      </c>
    </row>
    <row r="89" spans="1:36" x14ac:dyDescent="0.25">
      <c r="A89" s="1199">
        <v>201906</v>
      </c>
      <c r="B89" s="1199" t="s">
        <v>1547</v>
      </c>
      <c r="C89" s="1199" t="s">
        <v>1540</v>
      </c>
      <c r="D89" s="1199" t="s">
        <v>1546</v>
      </c>
      <c r="E89" s="1199">
        <v>1248710</v>
      </c>
      <c r="F89" s="1199">
        <v>20190627</v>
      </c>
      <c r="G89" s="959">
        <v>3108.51</v>
      </c>
      <c r="H89" s="959">
        <v>0</v>
      </c>
      <c r="I89" s="959">
        <v>3108.51</v>
      </c>
      <c r="J89" s="1199" t="s">
        <v>1550</v>
      </c>
      <c r="K89" s="1199" t="s">
        <v>1656</v>
      </c>
      <c r="L89" s="1199">
        <v>915</v>
      </c>
      <c r="M89" s="1199">
        <v>144051</v>
      </c>
      <c r="N89" s="1199">
        <v>123579.15</v>
      </c>
      <c r="O89" s="1199" t="s">
        <v>1421</v>
      </c>
      <c r="P89" s="1199" t="s">
        <v>1655</v>
      </c>
      <c r="Q89" s="1199" t="s">
        <v>1408</v>
      </c>
      <c r="R89" s="1199" t="s">
        <v>1409</v>
      </c>
      <c r="S89" s="1199" t="s">
        <v>1408</v>
      </c>
      <c r="T89" s="1199" t="s">
        <v>1407</v>
      </c>
      <c r="U89" s="1199">
        <v>0</v>
      </c>
      <c r="V89" s="1199" t="s">
        <v>1405</v>
      </c>
      <c r="W89" s="1199" t="s">
        <v>1403</v>
      </c>
      <c r="X89" s="1199" t="s">
        <v>411</v>
      </c>
      <c r="Y89" s="1199" t="s">
        <v>1403</v>
      </c>
      <c r="Z89" s="1199" t="s">
        <v>1404</v>
      </c>
      <c r="AA89" s="1199" t="s">
        <v>1403</v>
      </c>
      <c r="AB89" s="1199">
        <v>76</v>
      </c>
      <c r="AC89" s="1199">
        <v>7612</v>
      </c>
      <c r="AD89" s="1199">
        <v>228361</v>
      </c>
      <c r="AE89" s="1199" t="s">
        <v>1542</v>
      </c>
      <c r="AF89" s="1199" t="s">
        <v>1541</v>
      </c>
      <c r="AG89" s="1199" t="s">
        <v>1540</v>
      </c>
      <c r="AH89" s="1199" t="s">
        <v>1539</v>
      </c>
      <c r="AI89" s="1199">
        <v>100</v>
      </c>
      <c r="AJ89" s="1199" t="s">
        <v>1538</v>
      </c>
    </row>
    <row r="90" spans="1:36" x14ac:dyDescent="0.25">
      <c r="G90" s="1193">
        <f>SUM(G34:G89)</f>
        <v>1615283.4300000002</v>
      </c>
      <c r="H90" s="959"/>
      <c r="I90" s="959"/>
    </row>
    <row r="91" spans="1:36" x14ac:dyDescent="0.25">
      <c r="B91" s="1200" t="s">
        <v>1308</v>
      </c>
    </row>
    <row r="92" spans="1:36" s="1200" customFormat="1" x14ac:dyDescent="0.25">
      <c r="A92" s="1200" t="s">
        <v>1460</v>
      </c>
      <c r="B92" s="1200" t="s">
        <v>1459</v>
      </c>
      <c r="C92" s="1200" t="s">
        <v>1458</v>
      </c>
      <c r="D92" s="1200" t="s">
        <v>1457</v>
      </c>
      <c r="E92" s="1200" t="s">
        <v>1456</v>
      </c>
      <c r="F92" s="1200" t="s">
        <v>1455</v>
      </c>
      <c r="G92" s="1193" t="s">
        <v>1454</v>
      </c>
      <c r="H92" s="1193" t="s">
        <v>1453</v>
      </c>
      <c r="I92" s="1193" t="s">
        <v>1452</v>
      </c>
      <c r="J92" s="1200" t="s">
        <v>1451</v>
      </c>
      <c r="K92" s="1200" t="s">
        <v>1450</v>
      </c>
      <c r="L92" s="1200" t="s">
        <v>1449</v>
      </c>
      <c r="M92" s="1200" t="s">
        <v>1448</v>
      </c>
      <c r="N92" s="1200" t="s">
        <v>1447</v>
      </c>
      <c r="O92" s="1200" t="s">
        <v>1446</v>
      </c>
      <c r="P92" s="1200" t="s">
        <v>1445</v>
      </c>
      <c r="Q92" s="1200" t="s">
        <v>1444</v>
      </c>
      <c r="R92" s="1200" t="s">
        <v>1443</v>
      </c>
      <c r="S92" s="1200" t="s">
        <v>1442</v>
      </c>
      <c r="T92" s="1200" t="s">
        <v>1441</v>
      </c>
      <c r="U92" s="1200" t="s">
        <v>1440</v>
      </c>
      <c r="V92" s="1200" t="s">
        <v>1439</v>
      </c>
      <c r="W92" s="1200" t="s">
        <v>1438</v>
      </c>
      <c r="X92" s="1200" t="s">
        <v>1437</v>
      </c>
      <c r="Y92" s="1200" t="s">
        <v>1436</v>
      </c>
      <c r="Z92" s="1200" t="s">
        <v>1435</v>
      </c>
      <c r="AA92" s="1200" t="s">
        <v>1434</v>
      </c>
      <c r="AB92" s="1200" t="s">
        <v>1433</v>
      </c>
      <c r="AC92" s="1200" t="s">
        <v>1432</v>
      </c>
      <c r="AD92" s="1200" t="s">
        <v>1431</v>
      </c>
      <c r="AE92" s="1200" t="s">
        <v>1430</v>
      </c>
      <c r="AF92" s="1200" t="s">
        <v>1429</v>
      </c>
      <c r="AG92" s="1200" t="s">
        <v>1428</v>
      </c>
      <c r="AH92" s="1200" t="s">
        <v>1427</v>
      </c>
      <c r="AI92" s="1200" t="s">
        <v>1426</v>
      </c>
      <c r="AJ92" s="1200" t="s">
        <v>1425</v>
      </c>
    </row>
    <row r="93" spans="1:36" x14ac:dyDescent="0.25">
      <c r="A93" s="1199">
        <v>201905</v>
      </c>
      <c r="B93" s="1199" t="s">
        <v>1654</v>
      </c>
      <c r="C93" s="1199" t="s">
        <v>1653</v>
      </c>
      <c r="D93" s="1199" t="s">
        <v>1424</v>
      </c>
      <c r="E93" s="1199" t="s">
        <v>1652</v>
      </c>
      <c r="F93" s="1199">
        <v>20190531</v>
      </c>
      <c r="G93" s="959">
        <v>2313142.17</v>
      </c>
      <c r="H93" s="959">
        <v>0</v>
      </c>
      <c r="I93" s="959">
        <v>2313142.17</v>
      </c>
      <c r="J93" s="1199" t="s">
        <v>1651</v>
      </c>
      <c r="K93" s="1199" t="s">
        <v>1650</v>
      </c>
      <c r="L93" s="1199">
        <v>915</v>
      </c>
      <c r="M93" s="1199">
        <v>143519</v>
      </c>
      <c r="N93" s="1199">
        <v>2394102.15</v>
      </c>
      <c r="O93" s="1199" t="s">
        <v>1421</v>
      </c>
      <c r="P93" s="1199" t="s">
        <v>1308</v>
      </c>
      <c r="Q93" s="1199" t="s">
        <v>1408</v>
      </c>
      <c r="R93" s="1199" t="s">
        <v>1409</v>
      </c>
      <c r="S93" s="1199" t="s">
        <v>1408</v>
      </c>
      <c r="T93" s="1199" t="s">
        <v>1407</v>
      </c>
      <c r="U93" s="1199">
        <v>0</v>
      </c>
      <c r="V93" s="1199" t="s">
        <v>1405</v>
      </c>
      <c r="W93" s="1199" t="s">
        <v>1403</v>
      </c>
      <c r="X93" s="1199" t="s">
        <v>411</v>
      </c>
      <c r="Y93" s="1199" t="s">
        <v>1403</v>
      </c>
      <c r="Z93" s="1199" t="s">
        <v>1404</v>
      </c>
      <c r="AA93" s="1199" t="s">
        <v>1403</v>
      </c>
      <c r="AB93" s="1199">
        <v>22</v>
      </c>
      <c r="AC93" s="1199">
        <v>2205</v>
      </c>
      <c r="AD93" s="1199">
        <v>642042</v>
      </c>
      <c r="AE93" s="1199" t="s">
        <v>1501</v>
      </c>
      <c r="AF93" s="1199" t="s">
        <v>1500</v>
      </c>
      <c r="AG93" s="1199" t="s">
        <v>1499</v>
      </c>
      <c r="AH93" s="1199" t="s">
        <v>1399</v>
      </c>
      <c r="AI93" s="1199">
        <v>100</v>
      </c>
      <c r="AJ93" s="1199" t="s">
        <v>1398</v>
      </c>
    </row>
    <row r="94" spans="1:36" x14ac:dyDescent="0.25">
      <c r="G94" s="1193"/>
      <c r="H94" s="959"/>
      <c r="I94" s="959"/>
    </row>
    <row r="95" spans="1:36" x14ac:dyDescent="0.25">
      <c r="B95" s="1200" t="s">
        <v>1649</v>
      </c>
      <c r="G95" s="959"/>
      <c r="H95" s="959"/>
      <c r="I95" s="959"/>
    </row>
    <row r="96" spans="1:36" s="1200" customFormat="1" x14ac:dyDescent="0.25">
      <c r="A96" s="1200" t="s">
        <v>1460</v>
      </c>
      <c r="B96" s="1200" t="s">
        <v>1459</v>
      </c>
      <c r="C96" s="1200" t="s">
        <v>1458</v>
      </c>
      <c r="D96" s="1200" t="s">
        <v>1457</v>
      </c>
      <c r="E96" s="1200" t="s">
        <v>1456</v>
      </c>
      <c r="F96" s="1200" t="s">
        <v>1455</v>
      </c>
      <c r="G96" s="1193" t="s">
        <v>1454</v>
      </c>
      <c r="H96" s="1193" t="s">
        <v>1453</v>
      </c>
      <c r="I96" s="1193" t="s">
        <v>1452</v>
      </c>
      <c r="J96" s="1200" t="s">
        <v>1451</v>
      </c>
      <c r="K96" s="1200" t="s">
        <v>1450</v>
      </c>
      <c r="L96" s="1200" t="s">
        <v>1449</v>
      </c>
      <c r="M96" s="1200" t="s">
        <v>1448</v>
      </c>
      <c r="N96" s="1200" t="s">
        <v>1447</v>
      </c>
      <c r="O96" s="1200" t="s">
        <v>1446</v>
      </c>
      <c r="P96" s="1200" t="s">
        <v>1445</v>
      </c>
      <c r="Q96" s="1200" t="s">
        <v>1444</v>
      </c>
      <c r="R96" s="1200" t="s">
        <v>1443</v>
      </c>
      <c r="S96" s="1200" t="s">
        <v>1442</v>
      </c>
      <c r="T96" s="1200" t="s">
        <v>1441</v>
      </c>
      <c r="U96" s="1200" t="s">
        <v>1440</v>
      </c>
      <c r="V96" s="1200" t="s">
        <v>1439</v>
      </c>
      <c r="W96" s="1200" t="s">
        <v>1438</v>
      </c>
      <c r="X96" s="1200" t="s">
        <v>1437</v>
      </c>
      <c r="Y96" s="1200" t="s">
        <v>1436</v>
      </c>
      <c r="Z96" s="1200" t="s">
        <v>1435</v>
      </c>
      <c r="AA96" s="1200" t="s">
        <v>1434</v>
      </c>
      <c r="AB96" s="1200" t="s">
        <v>1433</v>
      </c>
      <c r="AC96" s="1200" t="s">
        <v>1432</v>
      </c>
      <c r="AD96" s="1200" t="s">
        <v>1431</v>
      </c>
      <c r="AE96" s="1200" t="s">
        <v>1430</v>
      </c>
      <c r="AF96" s="1200" t="s">
        <v>1429</v>
      </c>
      <c r="AG96" s="1200" t="s">
        <v>1428</v>
      </c>
      <c r="AH96" s="1200" t="s">
        <v>1427</v>
      </c>
      <c r="AI96" s="1200" t="s">
        <v>1426</v>
      </c>
      <c r="AJ96" s="1200" t="s">
        <v>1425</v>
      </c>
    </row>
    <row r="97" spans="1:36" x14ac:dyDescent="0.25">
      <c r="A97" s="336">
        <v>201906</v>
      </c>
      <c r="B97" s="336" t="s">
        <v>1648</v>
      </c>
      <c r="C97" s="336" t="s">
        <v>1540</v>
      </c>
      <c r="D97" s="336" t="s">
        <v>1546</v>
      </c>
      <c r="E97" s="336">
        <v>1249007</v>
      </c>
      <c r="F97" s="336">
        <v>20190708</v>
      </c>
      <c r="G97" s="1195">
        <v>53560.86</v>
      </c>
      <c r="H97" s="1195">
        <v>0</v>
      </c>
      <c r="I97" s="1195">
        <v>53560.86</v>
      </c>
      <c r="J97" s="336" t="s">
        <v>1556</v>
      </c>
      <c r="K97" s="336" t="s">
        <v>1647</v>
      </c>
      <c r="L97" s="336">
        <v>915</v>
      </c>
      <c r="M97" s="336">
        <v>144372</v>
      </c>
      <c r="N97" s="336">
        <v>914421.21</v>
      </c>
      <c r="O97" s="336" t="s">
        <v>1421</v>
      </c>
      <c r="P97" s="336" t="s">
        <v>1611</v>
      </c>
      <c r="Q97" s="336" t="s">
        <v>1408</v>
      </c>
      <c r="R97" s="336" t="s">
        <v>1409</v>
      </c>
      <c r="S97" s="336" t="s">
        <v>1408</v>
      </c>
      <c r="T97" s="336" t="s">
        <v>1407</v>
      </c>
      <c r="U97" s="336">
        <v>0</v>
      </c>
      <c r="V97" s="336" t="s">
        <v>1405</v>
      </c>
      <c r="W97" s="336" t="s">
        <v>1403</v>
      </c>
      <c r="X97" s="336" t="s">
        <v>411</v>
      </c>
      <c r="Y97" s="336" t="s">
        <v>1403</v>
      </c>
      <c r="Z97" s="336" t="s">
        <v>1404</v>
      </c>
      <c r="AA97" s="336" t="s">
        <v>1403</v>
      </c>
      <c r="AB97" s="336">
        <v>75</v>
      </c>
      <c r="AC97" s="336">
        <v>7502</v>
      </c>
      <c r="AD97" s="336">
        <v>228361</v>
      </c>
      <c r="AE97" s="336" t="s">
        <v>1629</v>
      </c>
      <c r="AF97" s="336" t="s">
        <v>1628</v>
      </c>
      <c r="AG97" s="336" t="s">
        <v>1540</v>
      </c>
      <c r="AH97" s="336" t="s">
        <v>1539</v>
      </c>
      <c r="AI97" s="336">
        <v>100</v>
      </c>
      <c r="AJ97" s="336" t="s">
        <v>1538</v>
      </c>
    </row>
    <row r="98" spans="1:36" x14ac:dyDescent="0.25">
      <c r="A98" s="336">
        <v>201905</v>
      </c>
      <c r="B98" s="336" t="s">
        <v>1632</v>
      </c>
      <c r="C98" s="336" t="s">
        <v>1540</v>
      </c>
      <c r="D98" s="336" t="s">
        <v>1546</v>
      </c>
      <c r="E98" s="336">
        <v>1248115</v>
      </c>
      <c r="F98" s="336">
        <v>20190513</v>
      </c>
      <c r="G98" s="1195">
        <v>11118.6</v>
      </c>
      <c r="H98" s="1195">
        <v>0</v>
      </c>
      <c r="I98" s="1195">
        <v>11118.6</v>
      </c>
      <c r="J98" s="336" t="s">
        <v>1646</v>
      </c>
      <c r="K98" s="336" t="s">
        <v>1645</v>
      </c>
      <c r="L98" s="336">
        <v>915</v>
      </c>
      <c r="M98" s="336">
        <v>142674</v>
      </c>
      <c r="N98" s="336">
        <v>906863.67</v>
      </c>
      <c r="O98" s="336" t="s">
        <v>1421</v>
      </c>
      <c r="P98" s="336" t="s">
        <v>1611</v>
      </c>
      <c r="Q98" s="336" t="s">
        <v>1408</v>
      </c>
      <c r="R98" s="336" t="s">
        <v>1409</v>
      </c>
      <c r="S98" s="336" t="s">
        <v>1408</v>
      </c>
      <c r="T98" s="336" t="s">
        <v>1407</v>
      </c>
      <c r="U98" s="336">
        <v>0</v>
      </c>
      <c r="V98" s="336" t="s">
        <v>1405</v>
      </c>
      <c r="W98" s="336" t="s">
        <v>1403</v>
      </c>
      <c r="X98" s="336" t="s">
        <v>411</v>
      </c>
      <c r="Y98" s="336" t="s">
        <v>1403</v>
      </c>
      <c r="Z98" s="336" t="s">
        <v>1404</v>
      </c>
      <c r="AA98" s="336" t="s">
        <v>1403</v>
      </c>
      <c r="AB98" s="336">
        <v>75</v>
      </c>
      <c r="AC98" s="336">
        <v>7502</v>
      </c>
      <c r="AD98" s="336">
        <v>228361</v>
      </c>
      <c r="AE98" s="336" t="s">
        <v>1629</v>
      </c>
      <c r="AF98" s="336" t="s">
        <v>1628</v>
      </c>
      <c r="AG98" s="336" t="s">
        <v>1540</v>
      </c>
      <c r="AH98" s="336" t="s">
        <v>1539</v>
      </c>
      <c r="AI98" s="336">
        <v>100</v>
      </c>
      <c r="AJ98" s="336" t="s">
        <v>1538</v>
      </c>
    </row>
    <row r="99" spans="1:36" x14ac:dyDescent="0.25">
      <c r="A99" s="336">
        <v>201905</v>
      </c>
      <c r="B99" s="336" t="s">
        <v>1632</v>
      </c>
      <c r="C99" s="336" t="s">
        <v>1540</v>
      </c>
      <c r="D99" s="336" t="s">
        <v>1546</v>
      </c>
      <c r="E99" s="336">
        <v>1248123</v>
      </c>
      <c r="F99" s="336">
        <v>20190513</v>
      </c>
      <c r="G99" s="1195">
        <v>1114.56</v>
      </c>
      <c r="H99" s="1195">
        <v>0</v>
      </c>
      <c r="I99" s="1195">
        <v>1114.56</v>
      </c>
      <c r="J99" s="336" t="s">
        <v>1558</v>
      </c>
      <c r="K99" s="336" t="s">
        <v>1644</v>
      </c>
      <c r="L99" s="336">
        <v>915</v>
      </c>
      <c r="M99" s="336">
        <v>142674</v>
      </c>
      <c r="N99" s="336">
        <v>906863.67</v>
      </c>
      <c r="O99" s="336" t="s">
        <v>1421</v>
      </c>
      <c r="P99" s="336" t="s">
        <v>1611</v>
      </c>
      <c r="Q99" s="336" t="s">
        <v>1408</v>
      </c>
      <c r="R99" s="336" t="s">
        <v>1409</v>
      </c>
      <c r="S99" s="336" t="s">
        <v>1408</v>
      </c>
      <c r="T99" s="336" t="s">
        <v>1407</v>
      </c>
      <c r="U99" s="336">
        <v>0</v>
      </c>
      <c r="V99" s="336" t="s">
        <v>1405</v>
      </c>
      <c r="W99" s="336" t="s">
        <v>1403</v>
      </c>
      <c r="X99" s="336" t="s">
        <v>411</v>
      </c>
      <c r="Y99" s="336" t="s">
        <v>1403</v>
      </c>
      <c r="Z99" s="336" t="s">
        <v>1404</v>
      </c>
      <c r="AA99" s="336" t="s">
        <v>1403</v>
      </c>
      <c r="AB99" s="336">
        <v>75</v>
      </c>
      <c r="AC99" s="336">
        <v>7502</v>
      </c>
      <c r="AD99" s="336">
        <v>228361</v>
      </c>
      <c r="AE99" s="336" t="s">
        <v>1629</v>
      </c>
      <c r="AF99" s="336" t="s">
        <v>1628</v>
      </c>
      <c r="AG99" s="336" t="s">
        <v>1540</v>
      </c>
      <c r="AH99" s="336" t="s">
        <v>1539</v>
      </c>
      <c r="AI99" s="336">
        <v>100</v>
      </c>
      <c r="AJ99" s="336" t="s">
        <v>1538</v>
      </c>
    </row>
    <row r="100" spans="1:36" x14ac:dyDescent="0.25">
      <c r="A100" s="336">
        <v>201905</v>
      </c>
      <c r="B100" s="336" t="s">
        <v>1632</v>
      </c>
      <c r="C100" s="336" t="s">
        <v>1540</v>
      </c>
      <c r="D100" s="336" t="s">
        <v>1546</v>
      </c>
      <c r="E100" s="336">
        <v>1248123</v>
      </c>
      <c r="F100" s="336">
        <v>20190513</v>
      </c>
      <c r="G100" s="1195">
        <v>8100.02</v>
      </c>
      <c r="H100" s="1195">
        <v>0</v>
      </c>
      <c r="I100" s="1195">
        <v>8100.02</v>
      </c>
      <c r="J100" s="336" t="s">
        <v>1573</v>
      </c>
      <c r="K100" s="336" t="s">
        <v>1644</v>
      </c>
      <c r="L100" s="336">
        <v>915</v>
      </c>
      <c r="M100" s="336">
        <v>142674</v>
      </c>
      <c r="N100" s="336">
        <v>906863.67</v>
      </c>
      <c r="O100" s="336" t="s">
        <v>1421</v>
      </c>
      <c r="P100" s="336" t="s">
        <v>1611</v>
      </c>
      <c r="Q100" s="336" t="s">
        <v>1408</v>
      </c>
      <c r="R100" s="336" t="s">
        <v>1409</v>
      </c>
      <c r="S100" s="336" t="s">
        <v>1408</v>
      </c>
      <c r="T100" s="336" t="s">
        <v>1407</v>
      </c>
      <c r="U100" s="336">
        <v>0</v>
      </c>
      <c r="V100" s="336" t="s">
        <v>1405</v>
      </c>
      <c r="W100" s="336" t="s">
        <v>1403</v>
      </c>
      <c r="X100" s="336" t="s">
        <v>411</v>
      </c>
      <c r="Y100" s="336" t="s">
        <v>1403</v>
      </c>
      <c r="Z100" s="336" t="s">
        <v>1404</v>
      </c>
      <c r="AA100" s="336" t="s">
        <v>1403</v>
      </c>
      <c r="AB100" s="336">
        <v>75</v>
      </c>
      <c r="AC100" s="336">
        <v>7502</v>
      </c>
      <c r="AD100" s="336">
        <v>228361</v>
      </c>
      <c r="AE100" s="336" t="s">
        <v>1629</v>
      </c>
      <c r="AF100" s="336" t="s">
        <v>1628</v>
      </c>
      <c r="AG100" s="336" t="s">
        <v>1540</v>
      </c>
      <c r="AH100" s="336" t="s">
        <v>1539</v>
      </c>
      <c r="AI100" s="336">
        <v>100</v>
      </c>
      <c r="AJ100" s="336" t="s">
        <v>1538</v>
      </c>
    </row>
    <row r="101" spans="1:36" x14ac:dyDescent="0.25">
      <c r="A101" s="336">
        <v>201905</v>
      </c>
      <c r="B101" s="336" t="s">
        <v>1632</v>
      </c>
      <c r="C101" s="336" t="s">
        <v>1540</v>
      </c>
      <c r="D101" s="336" t="s">
        <v>1546</v>
      </c>
      <c r="E101" s="336">
        <v>1248123</v>
      </c>
      <c r="F101" s="336">
        <v>20190513</v>
      </c>
      <c r="G101" s="1195">
        <v>340</v>
      </c>
      <c r="H101" s="1195">
        <v>0</v>
      </c>
      <c r="I101" s="1195">
        <v>340</v>
      </c>
      <c r="J101" s="336" t="s">
        <v>1545</v>
      </c>
      <c r="K101" s="336" t="s">
        <v>1644</v>
      </c>
      <c r="L101" s="336">
        <v>915</v>
      </c>
      <c r="M101" s="336">
        <v>142674</v>
      </c>
      <c r="N101" s="336">
        <v>906863.67</v>
      </c>
      <c r="O101" s="336" t="s">
        <v>1421</v>
      </c>
      <c r="P101" s="336" t="s">
        <v>1611</v>
      </c>
      <c r="Q101" s="336" t="s">
        <v>1408</v>
      </c>
      <c r="R101" s="336" t="s">
        <v>1409</v>
      </c>
      <c r="S101" s="336" t="s">
        <v>1408</v>
      </c>
      <c r="T101" s="336" t="s">
        <v>1407</v>
      </c>
      <c r="U101" s="336">
        <v>0</v>
      </c>
      <c r="V101" s="336" t="s">
        <v>1405</v>
      </c>
      <c r="W101" s="336" t="s">
        <v>1403</v>
      </c>
      <c r="X101" s="336" t="s">
        <v>411</v>
      </c>
      <c r="Y101" s="336" t="s">
        <v>1403</v>
      </c>
      <c r="Z101" s="336" t="s">
        <v>1404</v>
      </c>
      <c r="AA101" s="336" t="s">
        <v>1403</v>
      </c>
      <c r="AB101" s="336">
        <v>75</v>
      </c>
      <c r="AC101" s="336">
        <v>7502</v>
      </c>
      <c r="AD101" s="336">
        <v>228361</v>
      </c>
      <c r="AE101" s="336" t="s">
        <v>1629</v>
      </c>
      <c r="AF101" s="336" t="s">
        <v>1628</v>
      </c>
      <c r="AG101" s="336" t="s">
        <v>1540</v>
      </c>
      <c r="AH101" s="336" t="s">
        <v>1539</v>
      </c>
      <c r="AI101" s="336">
        <v>100</v>
      </c>
      <c r="AJ101" s="336" t="s">
        <v>1538</v>
      </c>
    </row>
    <row r="102" spans="1:36" x14ac:dyDescent="0.25">
      <c r="A102" s="336">
        <v>201905</v>
      </c>
      <c r="B102" s="336" t="s">
        <v>1632</v>
      </c>
      <c r="C102" s="336" t="s">
        <v>1540</v>
      </c>
      <c r="D102" s="336" t="s">
        <v>1546</v>
      </c>
      <c r="E102" s="336">
        <v>1248123</v>
      </c>
      <c r="F102" s="336">
        <v>20190513</v>
      </c>
      <c r="G102" s="1195">
        <v>313.2</v>
      </c>
      <c r="H102" s="1195">
        <v>0</v>
      </c>
      <c r="I102" s="1195">
        <v>313.2</v>
      </c>
      <c r="J102" s="336" t="s">
        <v>1550</v>
      </c>
      <c r="K102" s="336" t="s">
        <v>1644</v>
      </c>
      <c r="L102" s="336">
        <v>915</v>
      </c>
      <c r="M102" s="336">
        <v>142674</v>
      </c>
      <c r="N102" s="336">
        <v>906863.67</v>
      </c>
      <c r="O102" s="336" t="s">
        <v>1421</v>
      </c>
      <c r="P102" s="336" t="s">
        <v>1611</v>
      </c>
      <c r="Q102" s="336" t="s">
        <v>1408</v>
      </c>
      <c r="R102" s="336" t="s">
        <v>1409</v>
      </c>
      <c r="S102" s="336" t="s">
        <v>1408</v>
      </c>
      <c r="T102" s="336" t="s">
        <v>1407</v>
      </c>
      <c r="U102" s="336">
        <v>0</v>
      </c>
      <c r="V102" s="336" t="s">
        <v>1405</v>
      </c>
      <c r="W102" s="336" t="s">
        <v>1403</v>
      </c>
      <c r="X102" s="336" t="s">
        <v>411</v>
      </c>
      <c r="Y102" s="336" t="s">
        <v>1403</v>
      </c>
      <c r="Z102" s="336" t="s">
        <v>1404</v>
      </c>
      <c r="AA102" s="336" t="s">
        <v>1403</v>
      </c>
      <c r="AB102" s="336">
        <v>75</v>
      </c>
      <c r="AC102" s="336">
        <v>7502</v>
      </c>
      <c r="AD102" s="336">
        <v>228361</v>
      </c>
      <c r="AE102" s="336" t="s">
        <v>1629</v>
      </c>
      <c r="AF102" s="336" t="s">
        <v>1628</v>
      </c>
      <c r="AG102" s="336" t="s">
        <v>1540</v>
      </c>
      <c r="AH102" s="336" t="s">
        <v>1539</v>
      </c>
      <c r="AI102" s="336">
        <v>100</v>
      </c>
      <c r="AJ102" s="336" t="s">
        <v>1538</v>
      </c>
    </row>
    <row r="103" spans="1:36" x14ac:dyDescent="0.25">
      <c r="A103" s="336">
        <v>201905</v>
      </c>
      <c r="B103" s="336" t="s">
        <v>1632</v>
      </c>
      <c r="C103" s="336" t="s">
        <v>1540</v>
      </c>
      <c r="D103" s="336" t="s">
        <v>1546</v>
      </c>
      <c r="E103" s="336">
        <v>1248125</v>
      </c>
      <c r="F103" s="336">
        <v>20190513</v>
      </c>
      <c r="G103" s="1195">
        <v>80077.259999999995</v>
      </c>
      <c r="H103" s="1195">
        <v>0</v>
      </c>
      <c r="I103" s="1195">
        <v>80077.259999999995</v>
      </c>
      <c r="J103" s="336" t="s">
        <v>1643</v>
      </c>
      <c r="K103" s="336" t="s">
        <v>1642</v>
      </c>
      <c r="L103" s="336">
        <v>915</v>
      </c>
      <c r="M103" s="336">
        <v>142674</v>
      </c>
      <c r="N103" s="336">
        <v>906863.67</v>
      </c>
      <c r="O103" s="336" t="s">
        <v>1421</v>
      </c>
      <c r="P103" s="336" t="s">
        <v>1611</v>
      </c>
      <c r="Q103" s="336" t="s">
        <v>1408</v>
      </c>
      <c r="R103" s="336" t="s">
        <v>1409</v>
      </c>
      <c r="S103" s="336" t="s">
        <v>1408</v>
      </c>
      <c r="T103" s="336" t="s">
        <v>1407</v>
      </c>
      <c r="U103" s="336">
        <v>0</v>
      </c>
      <c r="V103" s="336" t="s">
        <v>1405</v>
      </c>
      <c r="W103" s="336" t="s">
        <v>1403</v>
      </c>
      <c r="X103" s="336" t="s">
        <v>411</v>
      </c>
      <c r="Y103" s="336" t="s">
        <v>1403</v>
      </c>
      <c r="Z103" s="336" t="s">
        <v>1404</v>
      </c>
      <c r="AA103" s="336" t="s">
        <v>1403</v>
      </c>
      <c r="AB103" s="336">
        <v>75</v>
      </c>
      <c r="AC103" s="336">
        <v>7502</v>
      </c>
      <c r="AD103" s="336">
        <v>228361</v>
      </c>
      <c r="AE103" s="336" t="s">
        <v>1629</v>
      </c>
      <c r="AF103" s="336" t="s">
        <v>1628</v>
      </c>
      <c r="AG103" s="336" t="s">
        <v>1540</v>
      </c>
      <c r="AH103" s="336" t="s">
        <v>1539</v>
      </c>
      <c r="AI103" s="336">
        <v>100</v>
      </c>
      <c r="AJ103" s="336" t="s">
        <v>1538</v>
      </c>
    </row>
    <row r="104" spans="1:36" x14ac:dyDescent="0.25">
      <c r="A104" s="336">
        <v>201906</v>
      </c>
      <c r="B104" s="336" t="s">
        <v>1632</v>
      </c>
      <c r="C104" s="336" t="s">
        <v>1540</v>
      </c>
      <c r="D104" s="336" t="s">
        <v>1546</v>
      </c>
      <c r="E104" s="336">
        <v>1248256</v>
      </c>
      <c r="F104" s="336">
        <v>20190626</v>
      </c>
      <c r="G104" s="1195">
        <v>82725.84</v>
      </c>
      <c r="H104" s="1195">
        <v>0</v>
      </c>
      <c r="I104" s="1195">
        <v>82725.84</v>
      </c>
      <c r="J104" s="336" t="s">
        <v>1552</v>
      </c>
      <c r="K104" s="336" t="s">
        <v>1641</v>
      </c>
      <c r="L104" s="336">
        <v>915</v>
      </c>
      <c r="M104" s="336">
        <v>143947</v>
      </c>
      <c r="N104" s="336">
        <v>172607.75</v>
      </c>
      <c r="O104" s="336" t="s">
        <v>1421</v>
      </c>
      <c r="P104" s="336" t="s">
        <v>1611</v>
      </c>
      <c r="Q104" s="336" t="s">
        <v>1408</v>
      </c>
      <c r="R104" s="336" t="s">
        <v>1409</v>
      </c>
      <c r="S104" s="336" t="s">
        <v>1408</v>
      </c>
      <c r="T104" s="336" t="s">
        <v>1407</v>
      </c>
      <c r="U104" s="336">
        <v>0</v>
      </c>
      <c r="V104" s="336" t="s">
        <v>1405</v>
      </c>
      <c r="W104" s="336" t="s">
        <v>1403</v>
      </c>
      <c r="X104" s="336" t="s">
        <v>411</v>
      </c>
      <c r="Y104" s="336" t="s">
        <v>1403</v>
      </c>
      <c r="Z104" s="336" t="s">
        <v>1404</v>
      </c>
      <c r="AA104" s="336" t="s">
        <v>1403</v>
      </c>
      <c r="AB104" s="336">
        <v>75</v>
      </c>
      <c r="AC104" s="336">
        <v>7502</v>
      </c>
      <c r="AD104" s="336">
        <v>228361</v>
      </c>
      <c r="AE104" s="336" t="s">
        <v>1629</v>
      </c>
      <c r="AF104" s="336" t="s">
        <v>1628</v>
      </c>
      <c r="AG104" s="336" t="s">
        <v>1540</v>
      </c>
      <c r="AH104" s="336" t="s">
        <v>1539</v>
      </c>
      <c r="AI104" s="336">
        <v>100</v>
      </c>
      <c r="AJ104" s="336" t="s">
        <v>1538</v>
      </c>
    </row>
    <row r="105" spans="1:36" x14ac:dyDescent="0.25">
      <c r="A105" s="336">
        <v>201906</v>
      </c>
      <c r="B105" s="336" t="s">
        <v>1632</v>
      </c>
      <c r="C105" s="336" t="s">
        <v>1540</v>
      </c>
      <c r="D105" s="336" t="s">
        <v>1546</v>
      </c>
      <c r="E105" s="336">
        <v>1248308</v>
      </c>
      <c r="F105" s="336">
        <v>20190626</v>
      </c>
      <c r="G105" s="1195">
        <v>35256.120000000003</v>
      </c>
      <c r="H105" s="1195">
        <v>0</v>
      </c>
      <c r="I105" s="1195">
        <v>35256.120000000003</v>
      </c>
      <c r="J105" s="336" t="s">
        <v>1640</v>
      </c>
      <c r="K105" s="336" t="s">
        <v>1639</v>
      </c>
      <c r="L105" s="336">
        <v>915</v>
      </c>
      <c r="M105" s="336">
        <v>143947</v>
      </c>
      <c r="N105" s="336">
        <v>172607.75</v>
      </c>
      <c r="O105" s="336" t="s">
        <v>1421</v>
      </c>
      <c r="P105" s="336" t="s">
        <v>1611</v>
      </c>
      <c r="Q105" s="336" t="s">
        <v>1408</v>
      </c>
      <c r="R105" s="336" t="s">
        <v>1409</v>
      </c>
      <c r="S105" s="336" t="s">
        <v>1408</v>
      </c>
      <c r="T105" s="336" t="s">
        <v>1407</v>
      </c>
      <c r="U105" s="336">
        <v>0</v>
      </c>
      <c r="V105" s="336" t="s">
        <v>1405</v>
      </c>
      <c r="W105" s="336" t="s">
        <v>1403</v>
      </c>
      <c r="X105" s="336" t="s">
        <v>411</v>
      </c>
      <c r="Y105" s="336" t="s">
        <v>1403</v>
      </c>
      <c r="Z105" s="336" t="s">
        <v>1404</v>
      </c>
      <c r="AA105" s="336" t="s">
        <v>1403</v>
      </c>
      <c r="AB105" s="336">
        <v>75</v>
      </c>
      <c r="AC105" s="336">
        <v>7502</v>
      </c>
      <c r="AD105" s="336">
        <v>228361</v>
      </c>
      <c r="AE105" s="336" t="s">
        <v>1629</v>
      </c>
      <c r="AF105" s="336" t="s">
        <v>1628</v>
      </c>
      <c r="AG105" s="336" t="s">
        <v>1540</v>
      </c>
      <c r="AH105" s="336" t="s">
        <v>1539</v>
      </c>
      <c r="AI105" s="336">
        <v>100</v>
      </c>
      <c r="AJ105" s="336" t="s">
        <v>1538</v>
      </c>
    </row>
    <row r="106" spans="1:36" x14ac:dyDescent="0.25">
      <c r="A106" s="336">
        <v>201906</v>
      </c>
      <c r="B106" s="336" t="s">
        <v>1632</v>
      </c>
      <c r="C106" s="336" t="s">
        <v>1540</v>
      </c>
      <c r="D106" s="336" t="s">
        <v>1546</v>
      </c>
      <c r="E106" s="336">
        <v>1249004</v>
      </c>
      <c r="F106" s="336">
        <v>20190708</v>
      </c>
      <c r="G106" s="1195">
        <v>41732.69</v>
      </c>
      <c r="H106" s="1195">
        <v>0</v>
      </c>
      <c r="I106" s="1195">
        <v>41732.69</v>
      </c>
      <c r="J106" s="336" t="s">
        <v>1638</v>
      </c>
      <c r="K106" s="336" t="s">
        <v>1635</v>
      </c>
      <c r="L106" s="336">
        <v>915</v>
      </c>
      <c r="M106" s="336">
        <v>144372</v>
      </c>
      <c r="N106" s="336">
        <v>914421.21</v>
      </c>
      <c r="O106" s="336" t="s">
        <v>1421</v>
      </c>
      <c r="P106" s="336" t="s">
        <v>1611</v>
      </c>
      <c r="Q106" s="336" t="s">
        <v>1408</v>
      </c>
      <c r="R106" s="336" t="s">
        <v>1409</v>
      </c>
      <c r="S106" s="336" t="s">
        <v>1408</v>
      </c>
      <c r="T106" s="336" t="s">
        <v>1407</v>
      </c>
      <c r="U106" s="336">
        <v>0</v>
      </c>
      <c r="V106" s="336" t="s">
        <v>1405</v>
      </c>
      <c r="W106" s="336" t="s">
        <v>1403</v>
      </c>
      <c r="X106" s="336" t="s">
        <v>411</v>
      </c>
      <c r="Y106" s="336" t="s">
        <v>1403</v>
      </c>
      <c r="Z106" s="336" t="s">
        <v>1404</v>
      </c>
      <c r="AA106" s="336" t="s">
        <v>1403</v>
      </c>
      <c r="AB106" s="336">
        <v>75</v>
      </c>
      <c r="AC106" s="336">
        <v>7502</v>
      </c>
      <c r="AD106" s="336">
        <v>228361</v>
      </c>
      <c r="AE106" s="336" t="s">
        <v>1629</v>
      </c>
      <c r="AF106" s="336" t="s">
        <v>1628</v>
      </c>
      <c r="AG106" s="336" t="s">
        <v>1540</v>
      </c>
      <c r="AH106" s="336" t="s">
        <v>1539</v>
      </c>
      <c r="AI106" s="336">
        <v>100</v>
      </c>
      <c r="AJ106" s="336" t="s">
        <v>1538</v>
      </c>
    </row>
    <row r="107" spans="1:36" x14ac:dyDescent="0.25">
      <c r="A107" s="336">
        <v>201906</v>
      </c>
      <c r="B107" s="336" t="s">
        <v>1632</v>
      </c>
      <c r="C107" s="336" t="s">
        <v>1540</v>
      </c>
      <c r="D107" s="336" t="s">
        <v>1546</v>
      </c>
      <c r="E107" s="336">
        <v>1249004</v>
      </c>
      <c r="F107" s="336">
        <v>20190708</v>
      </c>
      <c r="G107" s="1195">
        <v>4080</v>
      </c>
      <c r="H107" s="1195">
        <v>0</v>
      </c>
      <c r="I107" s="1195">
        <v>4080</v>
      </c>
      <c r="J107" s="336" t="s">
        <v>1637</v>
      </c>
      <c r="K107" s="336" t="s">
        <v>1635</v>
      </c>
      <c r="L107" s="336">
        <v>915</v>
      </c>
      <c r="M107" s="336">
        <v>144372</v>
      </c>
      <c r="N107" s="336">
        <v>914421.21</v>
      </c>
      <c r="O107" s="336" t="s">
        <v>1421</v>
      </c>
      <c r="P107" s="336" t="s">
        <v>1611</v>
      </c>
      <c r="Q107" s="336" t="s">
        <v>1408</v>
      </c>
      <c r="R107" s="336" t="s">
        <v>1409</v>
      </c>
      <c r="S107" s="336" t="s">
        <v>1408</v>
      </c>
      <c r="T107" s="336" t="s">
        <v>1407</v>
      </c>
      <c r="U107" s="336">
        <v>0</v>
      </c>
      <c r="V107" s="336" t="s">
        <v>1405</v>
      </c>
      <c r="W107" s="336" t="s">
        <v>1403</v>
      </c>
      <c r="X107" s="336" t="s">
        <v>411</v>
      </c>
      <c r="Y107" s="336" t="s">
        <v>1403</v>
      </c>
      <c r="Z107" s="336" t="s">
        <v>1404</v>
      </c>
      <c r="AA107" s="336" t="s">
        <v>1403</v>
      </c>
      <c r="AB107" s="336">
        <v>75</v>
      </c>
      <c r="AC107" s="336">
        <v>7502</v>
      </c>
      <c r="AD107" s="336">
        <v>228361</v>
      </c>
      <c r="AE107" s="336" t="s">
        <v>1629</v>
      </c>
      <c r="AF107" s="336" t="s">
        <v>1628</v>
      </c>
      <c r="AG107" s="336" t="s">
        <v>1540</v>
      </c>
      <c r="AH107" s="336" t="s">
        <v>1539</v>
      </c>
      <c r="AI107" s="336">
        <v>100</v>
      </c>
      <c r="AJ107" s="336" t="s">
        <v>1538</v>
      </c>
    </row>
    <row r="108" spans="1:36" x14ac:dyDescent="0.25">
      <c r="A108" s="336">
        <v>201906</v>
      </c>
      <c r="B108" s="336" t="s">
        <v>1632</v>
      </c>
      <c r="C108" s="336" t="s">
        <v>1540</v>
      </c>
      <c r="D108" s="336" t="s">
        <v>1546</v>
      </c>
      <c r="E108" s="336">
        <v>1249004</v>
      </c>
      <c r="F108" s="336">
        <v>20190708</v>
      </c>
      <c r="G108" s="1195">
        <v>2160</v>
      </c>
      <c r="H108" s="1195">
        <v>0</v>
      </c>
      <c r="I108" s="1195">
        <v>2160</v>
      </c>
      <c r="J108" s="336" t="s">
        <v>1636</v>
      </c>
      <c r="K108" s="336" t="s">
        <v>1635</v>
      </c>
      <c r="L108" s="336">
        <v>915</v>
      </c>
      <c r="M108" s="336">
        <v>144372</v>
      </c>
      <c r="N108" s="336">
        <v>914421.21</v>
      </c>
      <c r="O108" s="336" t="s">
        <v>1421</v>
      </c>
      <c r="P108" s="336" t="s">
        <v>1611</v>
      </c>
      <c r="Q108" s="336" t="s">
        <v>1408</v>
      </c>
      <c r="R108" s="336" t="s">
        <v>1409</v>
      </c>
      <c r="S108" s="336" t="s">
        <v>1408</v>
      </c>
      <c r="T108" s="336" t="s">
        <v>1407</v>
      </c>
      <c r="U108" s="336">
        <v>0</v>
      </c>
      <c r="V108" s="336" t="s">
        <v>1405</v>
      </c>
      <c r="W108" s="336" t="s">
        <v>1403</v>
      </c>
      <c r="X108" s="336" t="s">
        <v>411</v>
      </c>
      <c r="Y108" s="336" t="s">
        <v>1403</v>
      </c>
      <c r="Z108" s="336" t="s">
        <v>1404</v>
      </c>
      <c r="AA108" s="336" t="s">
        <v>1403</v>
      </c>
      <c r="AB108" s="336">
        <v>75</v>
      </c>
      <c r="AC108" s="336">
        <v>7502</v>
      </c>
      <c r="AD108" s="336">
        <v>228361</v>
      </c>
      <c r="AE108" s="336" t="s">
        <v>1629</v>
      </c>
      <c r="AF108" s="336" t="s">
        <v>1628</v>
      </c>
      <c r="AG108" s="336" t="s">
        <v>1540</v>
      </c>
      <c r="AH108" s="336" t="s">
        <v>1539</v>
      </c>
      <c r="AI108" s="336">
        <v>100</v>
      </c>
      <c r="AJ108" s="336" t="s">
        <v>1538</v>
      </c>
    </row>
    <row r="109" spans="1:36" x14ac:dyDescent="0.25">
      <c r="A109" s="336">
        <v>201906</v>
      </c>
      <c r="B109" s="336" t="s">
        <v>1632</v>
      </c>
      <c r="C109" s="336" t="s">
        <v>1540</v>
      </c>
      <c r="D109" s="336" t="s">
        <v>1546</v>
      </c>
      <c r="E109" s="336">
        <v>1249005</v>
      </c>
      <c r="F109" s="336">
        <v>20190708</v>
      </c>
      <c r="G109" s="1195">
        <v>52659.78</v>
      </c>
      <c r="H109" s="1195">
        <v>0</v>
      </c>
      <c r="I109" s="1195">
        <v>52659.78</v>
      </c>
      <c r="J109" s="336" t="s">
        <v>1558</v>
      </c>
      <c r="K109" s="336" t="s">
        <v>1634</v>
      </c>
      <c r="L109" s="336">
        <v>915</v>
      </c>
      <c r="M109" s="336">
        <v>144372</v>
      </c>
      <c r="N109" s="336">
        <v>914421.21</v>
      </c>
      <c r="O109" s="336" t="s">
        <v>1421</v>
      </c>
      <c r="P109" s="336" t="s">
        <v>1611</v>
      </c>
      <c r="Q109" s="336" t="s">
        <v>1408</v>
      </c>
      <c r="R109" s="336" t="s">
        <v>1409</v>
      </c>
      <c r="S109" s="336" t="s">
        <v>1408</v>
      </c>
      <c r="T109" s="336" t="s">
        <v>1407</v>
      </c>
      <c r="U109" s="336">
        <v>0</v>
      </c>
      <c r="V109" s="336" t="s">
        <v>1405</v>
      </c>
      <c r="W109" s="336" t="s">
        <v>1403</v>
      </c>
      <c r="X109" s="336" t="s">
        <v>411</v>
      </c>
      <c r="Y109" s="336" t="s">
        <v>1403</v>
      </c>
      <c r="Z109" s="336" t="s">
        <v>1404</v>
      </c>
      <c r="AA109" s="336" t="s">
        <v>1403</v>
      </c>
      <c r="AB109" s="336">
        <v>75</v>
      </c>
      <c r="AC109" s="336">
        <v>7502</v>
      </c>
      <c r="AD109" s="336">
        <v>228361</v>
      </c>
      <c r="AE109" s="336" t="s">
        <v>1629</v>
      </c>
      <c r="AF109" s="336" t="s">
        <v>1628</v>
      </c>
      <c r="AG109" s="336" t="s">
        <v>1540</v>
      </c>
      <c r="AH109" s="336" t="s">
        <v>1539</v>
      </c>
      <c r="AI109" s="336">
        <v>100</v>
      </c>
      <c r="AJ109" s="336" t="s">
        <v>1538</v>
      </c>
    </row>
    <row r="110" spans="1:36" x14ac:dyDescent="0.25">
      <c r="A110" s="336">
        <v>201906</v>
      </c>
      <c r="B110" s="336" t="s">
        <v>1632</v>
      </c>
      <c r="C110" s="336" t="s">
        <v>1540</v>
      </c>
      <c r="D110" s="336" t="s">
        <v>1546</v>
      </c>
      <c r="E110" s="336">
        <v>1249005</v>
      </c>
      <c r="F110" s="336">
        <v>20190708</v>
      </c>
      <c r="G110" s="1195">
        <v>3240</v>
      </c>
      <c r="H110" s="1195">
        <v>0</v>
      </c>
      <c r="I110" s="1195">
        <v>3240</v>
      </c>
      <c r="J110" s="336" t="s">
        <v>1557</v>
      </c>
      <c r="K110" s="336" t="s">
        <v>1634</v>
      </c>
      <c r="L110" s="336">
        <v>915</v>
      </c>
      <c r="M110" s="336">
        <v>144372</v>
      </c>
      <c r="N110" s="336">
        <v>914421.21</v>
      </c>
      <c r="O110" s="336" t="s">
        <v>1421</v>
      </c>
      <c r="P110" s="336" t="s">
        <v>1611</v>
      </c>
      <c r="Q110" s="336" t="s">
        <v>1408</v>
      </c>
      <c r="R110" s="336" t="s">
        <v>1409</v>
      </c>
      <c r="S110" s="336" t="s">
        <v>1408</v>
      </c>
      <c r="T110" s="336" t="s">
        <v>1407</v>
      </c>
      <c r="U110" s="336">
        <v>0</v>
      </c>
      <c r="V110" s="336" t="s">
        <v>1405</v>
      </c>
      <c r="W110" s="336" t="s">
        <v>1403</v>
      </c>
      <c r="X110" s="336" t="s">
        <v>411</v>
      </c>
      <c r="Y110" s="336" t="s">
        <v>1403</v>
      </c>
      <c r="Z110" s="336" t="s">
        <v>1404</v>
      </c>
      <c r="AA110" s="336" t="s">
        <v>1403</v>
      </c>
      <c r="AB110" s="336">
        <v>75</v>
      </c>
      <c r="AC110" s="336">
        <v>7502</v>
      </c>
      <c r="AD110" s="336">
        <v>228361</v>
      </c>
      <c r="AE110" s="336" t="s">
        <v>1629</v>
      </c>
      <c r="AF110" s="336" t="s">
        <v>1628</v>
      </c>
      <c r="AG110" s="336" t="s">
        <v>1540</v>
      </c>
      <c r="AH110" s="336" t="s">
        <v>1539</v>
      </c>
      <c r="AI110" s="336">
        <v>100</v>
      </c>
      <c r="AJ110" s="336" t="s">
        <v>1538</v>
      </c>
    </row>
    <row r="111" spans="1:36" x14ac:dyDescent="0.25">
      <c r="A111" s="336">
        <v>201906</v>
      </c>
      <c r="B111" s="336" t="s">
        <v>1632</v>
      </c>
      <c r="C111" s="336" t="s">
        <v>1540</v>
      </c>
      <c r="D111" s="336" t="s">
        <v>1546</v>
      </c>
      <c r="E111" s="336">
        <v>1249005</v>
      </c>
      <c r="F111" s="336">
        <v>20190708</v>
      </c>
      <c r="G111" s="1195">
        <v>6120</v>
      </c>
      <c r="H111" s="1195">
        <v>0</v>
      </c>
      <c r="I111" s="1195">
        <v>6120</v>
      </c>
      <c r="J111" s="336" t="s">
        <v>1553</v>
      </c>
      <c r="K111" s="336" t="s">
        <v>1634</v>
      </c>
      <c r="L111" s="336">
        <v>915</v>
      </c>
      <c r="M111" s="336">
        <v>144372</v>
      </c>
      <c r="N111" s="336">
        <v>914421.21</v>
      </c>
      <c r="O111" s="336" t="s">
        <v>1421</v>
      </c>
      <c r="P111" s="336" t="s">
        <v>1611</v>
      </c>
      <c r="Q111" s="336" t="s">
        <v>1408</v>
      </c>
      <c r="R111" s="336" t="s">
        <v>1409</v>
      </c>
      <c r="S111" s="336" t="s">
        <v>1408</v>
      </c>
      <c r="T111" s="336" t="s">
        <v>1407</v>
      </c>
      <c r="U111" s="336">
        <v>0</v>
      </c>
      <c r="V111" s="336" t="s">
        <v>1405</v>
      </c>
      <c r="W111" s="336" t="s">
        <v>1403</v>
      </c>
      <c r="X111" s="336" t="s">
        <v>411</v>
      </c>
      <c r="Y111" s="336" t="s">
        <v>1403</v>
      </c>
      <c r="Z111" s="336" t="s">
        <v>1404</v>
      </c>
      <c r="AA111" s="336" t="s">
        <v>1403</v>
      </c>
      <c r="AB111" s="336">
        <v>75</v>
      </c>
      <c r="AC111" s="336">
        <v>7502</v>
      </c>
      <c r="AD111" s="336">
        <v>228361</v>
      </c>
      <c r="AE111" s="336" t="s">
        <v>1629</v>
      </c>
      <c r="AF111" s="336" t="s">
        <v>1628</v>
      </c>
      <c r="AG111" s="336" t="s">
        <v>1540</v>
      </c>
      <c r="AH111" s="336" t="s">
        <v>1539</v>
      </c>
      <c r="AI111" s="336">
        <v>100</v>
      </c>
      <c r="AJ111" s="336" t="s">
        <v>1538</v>
      </c>
    </row>
    <row r="112" spans="1:36" x14ac:dyDescent="0.25">
      <c r="A112" s="336">
        <v>201906</v>
      </c>
      <c r="B112" s="336" t="s">
        <v>1632</v>
      </c>
      <c r="C112" s="336" t="s">
        <v>1540</v>
      </c>
      <c r="D112" s="336" t="s">
        <v>1546</v>
      </c>
      <c r="E112" s="336">
        <v>1249006</v>
      </c>
      <c r="F112" s="336">
        <v>20190708</v>
      </c>
      <c r="G112" s="1195">
        <v>48133.27</v>
      </c>
      <c r="H112" s="1195">
        <v>0</v>
      </c>
      <c r="I112" s="1195">
        <v>48133.27</v>
      </c>
      <c r="J112" s="336" t="s">
        <v>1558</v>
      </c>
      <c r="K112" s="336" t="s">
        <v>1633</v>
      </c>
      <c r="L112" s="336">
        <v>915</v>
      </c>
      <c r="M112" s="336">
        <v>144372</v>
      </c>
      <c r="N112" s="336">
        <v>914421.21</v>
      </c>
      <c r="O112" s="336" t="s">
        <v>1421</v>
      </c>
      <c r="P112" s="336" t="s">
        <v>1611</v>
      </c>
      <c r="Q112" s="336" t="s">
        <v>1408</v>
      </c>
      <c r="R112" s="336" t="s">
        <v>1409</v>
      </c>
      <c r="S112" s="336" t="s">
        <v>1408</v>
      </c>
      <c r="T112" s="336" t="s">
        <v>1407</v>
      </c>
      <c r="U112" s="336">
        <v>0</v>
      </c>
      <c r="V112" s="336" t="s">
        <v>1405</v>
      </c>
      <c r="W112" s="336" t="s">
        <v>1403</v>
      </c>
      <c r="X112" s="336" t="s">
        <v>411</v>
      </c>
      <c r="Y112" s="336" t="s">
        <v>1403</v>
      </c>
      <c r="Z112" s="336" t="s">
        <v>1404</v>
      </c>
      <c r="AA112" s="336" t="s">
        <v>1403</v>
      </c>
      <c r="AB112" s="336">
        <v>75</v>
      </c>
      <c r="AC112" s="336">
        <v>7502</v>
      </c>
      <c r="AD112" s="336">
        <v>228361</v>
      </c>
      <c r="AE112" s="336" t="s">
        <v>1629</v>
      </c>
      <c r="AF112" s="336" t="s">
        <v>1628</v>
      </c>
      <c r="AG112" s="336" t="s">
        <v>1540</v>
      </c>
      <c r="AH112" s="336" t="s">
        <v>1539</v>
      </c>
      <c r="AI112" s="336">
        <v>100</v>
      </c>
      <c r="AJ112" s="336" t="s">
        <v>1538</v>
      </c>
    </row>
    <row r="113" spans="1:36" x14ac:dyDescent="0.25">
      <c r="A113" s="336">
        <v>201906</v>
      </c>
      <c r="B113" s="336" t="s">
        <v>1632</v>
      </c>
      <c r="C113" s="336" t="s">
        <v>1540</v>
      </c>
      <c r="D113" s="336" t="s">
        <v>1546</v>
      </c>
      <c r="E113" s="336">
        <v>1249006</v>
      </c>
      <c r="F113" s="336">
        <v>20190708</v>
      </c>
      <c r="G113" s="1195">
        <v>4080</v>
      </c>
      <c r="H113" s="1195">
        <v>0</v>
      </c>
      <c r="I113" s="1195">
        <v>4080</v>
      </c>
      <c r="J113" s="336" t="s">
        <v>1557</v>
      </c>
      <c r="K113" s="336" t="s">
        <v>1633</v>
      </c>
      <c r="L113" s="336">
        <v>915</v>
      </c>
      <c r="M113" s="336">
        <v>144372</v>
      </c>
      <c r="N113" s="336">
        <v>914421.21</v>
      </c>
      <c r="O113" s="336" t="s">
        <v>1421</v>
      </c>
      <c r="P113" s="336" t="s">
        <v>1611</v>
      </c>
      <c r="Q113" s="336" t="s">
        <v>1408</v>
      </c>
      <c r="R113" s="336" t="s">
        <v>1409</v>
      </c>
      <c r="S113" s="336" t="s">
        <v>1408</v>
      </c>
      <c r="T113" s="336" t="s">
        <v>1407</v>
      </c>
      <c r="U113" s="336">
        <v>0</v>
      </c>
      <c r="V113" s="336" t="s">
        <v>1405</v>
      </c>
      <c r="W113" s="336" t="s">
        <v>1403</v>
      </c>
      <c r="X113" s="336" t="s">
        <v>411</v>
      </c>
      <c r="Y113" s="336" t="s">
        <v>1403</v>
      </c>
      <c r="Z113" s="336" t="s">
        <v>1404</v>
      </c>
      <c r="AA113" s="336" t="s">
        <v>1403</v>
      </c>
      <c r="AB113" s="336">
        <v>75</v>
      </c>
      <c r="AC113" s="336">
        <v>7502</v>
      </c>
      <c r="AD113" s="336">
        <v>228361</v>
      </c>
      <c r="AE113" s="336" t="s">
        <v>1629</v>
      </c>
      <c r="AF113" s="336" t="s">
        <v>1628</v>
      </c>
      <c r="AG113" s="336" t="s">
        <v>1540</v>
      </c>
      <c r="AH113" s="336" t="s">
        <v>1539</v>
      </c>
      <c r="AI113" s="336">
        <v>100</v>
      </c>
      <c r="AJ113" s="336" t="s">
        <v>1538</v>
      </c>
    </row>
    <row r="114" spans="1:36" x14ac:dyDescent="0.25">
      <c r="A114" s="336">
        <v>201906</v>
      </c>
      <c r="B114" s="336" t="s">
        <v>1632</v>
      </c>
      <c r="C114" s="336" t="s">
        <v>1540</v>
      </c>
      <c r="D114" s="336" t="s">
        <v>1546</v>
      </c>
      <c r="E114" s="336">
        <v>1249006</v>
      </c>
      <c r="F114" s="336">
        <v>20190708</v>
      </c>
      <c r="G114" s="1195">
        <v>2160</v>
      </c>
      <c r="H114" s="1195">
        <v>0</v>
      </c>
      <c r="I114" s="1195">
        <v>2160</v>
      </c>
      <c r="J114" s="336" t="s">
        <v>1556</v>
      </c>
      <c r="K114" s="336" t="s">
        <v>1633</v>
      </c>
      <c r="L114" s="336">
        <v>915</v>
      </c>
      <c r="M114" s="336">
        <v>144372</v>
      </c>
      <c r="N114" s="336">
        <v>914421.21</v>
      </c>
      <c r="O114" s="336" t="s">
        <v>1421</v>
      </c>
      <c r="P114" s="336" t="s">
        <v>1611</v>
      </c>
      <c r="Q114" s="336" t="s">
        <v>1408</v>
      </c>
      <c r="R114" s="336" t="s">
        <v>1409</v>
      </c>
      <c r="S114" s="336" t="s">
        <v>1408</v>
      </c>
      <c r="T114" s="336" t="s">
        <v>1407</v>
      </c>
      <c r="U114" s="336">
        <v>0</v>
      </c>
      <c r="V114" s="336" t="s">
        <v>1405</v>
      </c>
      <c r="W114" s="336" t="s">
        <v>1403</v>
      </c>
      <c r="X114" s="336" t="s">
        <v>411</v>
      </c>
      <c r="Y114" s="336" t="s">
        <v>1403</v>
      </c>
      <c r="Z114" s="336" t="s">
        <v>1404</v>
      </c>
      <c r="AA114" s="336" t="s">
        <v>1403</v>
      </c>
      <c r="AB114" s="336">
        <v>75</v>
      </c>
      <c r="AC114" s="336">
        <v>7502</v>
      </c>
      <c r="AD114" s="336">
        <v>228361</v>
      </c>
      <c r="AE114" s="336" t="s">
        <v>1629</v>
      </c>
      <c r="AF114" s="336" t="s">
        <v>1628</v>
      </c>
      <c r="AG114" s="336" t="s">
        <v>1540</v>
      </c>
      <c r="AH114" s="336" t="s">
        <v>1539</v>
      </c>
      <c r="AI114" s="336">
        <v>100</v>
      </c>
      <c r="AJ114" s="336" t="s">
        <v>1538</v>
      </c>
    </row>
    <row r="115" spans="1:36" x14ac:dyDescent="0.25">
      <c r="A115" s="336">
        <v>201906</v>
      </c>
      <c r="B115" s="336" t="s">
        <v>1632</v>
      </c>
      <c r="C115" s="336" t="s">
        <v>1540</v>
      </c>
      <c r="D115" s="336" t="s">
        <v>1546</v>
      </c>
      <c r="E115" s="336">
        <v>1249008</v>
      </c>
      <c r="F115" s="336">
        <v>20190708</v>
      </c>
      <c r="G115" s="1195">
        <v>106696.1</v>
      </c>
      <c r="H115" s="1195">
        <v>0</v>
      </c>
      <c r="I115" s="1195">
        <v>106696.1</v>
      </c>
      <c r="J115" s="336" t="s">
        <v>1631</v>
      </c>
      <c r="K115" s="336" t="s">
        <v>1630</v>
      </c>
      <c r="L115" s="336">
        <v>915</v>
      </c>
      <c r="M115" s="336">
        <v>144372</v>
      </c>
      <c r="N115" s="336">
        <v>914421.21</v>
      </c>
      <c r="O115" s="336" t="s">
        <v>1421</v>
      </c>
      <c r="P115" s="336" t="s">
        <v>1611</v>
      </c>
      <c r="Q115" s="336" t="s">
        <v>1408</v>
      </c>
      <c r="R115" s="336" t="s">
        <v>1409</v>
      </c>
      <c r="S115" s="336" t="s">
        <v>1408</v>
      </c>
      <c r="T115" s="336" t="s">
        <v>1407</v>
      </c>
      <c r="U115" s="336">
        <v>0</v>
      </c>
      <c r="V115" s="336" t="s">
        <v>1405</v>
      </c>
      <c r="W115" s="336" t="s">
        <v>1403</v>
      </c>
      <c r="X115" s="336" t="s">
        <v>411</v>
      </c>
      <c r="Y115" s="336" t="s">
        <v>1403</v>
      </c>
      <c r="Z115" s="336" t="s">
        <v>1404</v>
      </c>
      <c r="AA115" s="336" t="s">
        <v>1403</v>
      </c>
      <c r="AB115" s="336">
        <v>75</v>
      </c>
      <c r="AC115" s="336">
        <v>7502</v>
      </c>
      <c r="AD115" s="336">
        <v>228361</v>
      </c>
      <c r="AE115" s="336" t="s">
        <v>1629</v>
      </c>
      <c r="AF115" s="336" t="s">
        <v>1628</v>
      </c>
      <c r="AG115" s="336" t="s">
        <v>1540</v>
      </c>
      <c r="AH115" s="336" t="s">
        <v>1539</v>
      </c>
      <c r="AI115" s="336">
        <v>100</v>
      </c>
      <c r="AJ115" s="336" t="s">
        <v>1538</v>
      </c>
    </row>
    <row r="116" spans="1:36" x14ac:dyDescent="0.25">
      <c r="A116" s="336">
        <v>201904</v>
      </c>
      <c r="B116" s="336" t="s">
        <v>1547</v>
      </c>
      <c r="C116" s="336" t="s">
        <v>1540</v>
      </c>
      <c r="D116" s="336" t="s">
        <v>1546</v>
      </c>
      <c r="E116" s="336">
        <v>1248137</v>
      </c>
      <c r="F116" s="336">
        <v>20190415</v>
      </c>
      <c r="G116" s="1195">
        <v>121040</v>
      </c>
      <c r="H116" s="1195">
        <v>0</v>
      </c>
      <c r="I116" s="1195">
        <v>121040</v>
      </c>
      <c r="J116" s="336" t="s">
        <v>1622</v>
      </c>
      <c r="K116" s="336" t="s">
        <v>1627</v>
      </c>
      <c r="L116" s="336">
        <v>15</v>
      </c>
      <c r="M116" s="336">
        <v>99999999</v>
      </c>
      <c r="N116" s="336">
        <v>0</v>
      </c>
      <c r="O116" s="336" t="s">
        <v>1626</v>
      </c>
      <c r="P116" s="336" t="s">
        <v>1611</v>
      </c>
      <c r="Q116" s="336" t="s">
        <v>1408</v>
      </c>
      <c r="R116" s="336" t="s">
        <v>1409</v>
      </c>
      <c r="S116" s="336" t="s">
        <v>1408</v>
      </c>
      <c r="T116" s="336" t="s">
        <v>1407</v>
      </c>
      <c r="U116" s="336">
        <v>0</v>
      </c>
      <c r="V116" s="336" t="s">
        <v>1405</v>
      </c>
      <c r="W116" s="336" t="s">
        <v>1403</v>
      </c>
      <c r="X116" s="336" t="s">
        <v>411</v>
      </c>
      <c r="Y116" s="336" t="s">
        <v>1403</v>
      </c>
      <c r="Z116" s="336" t="s">
        <v>1404</v>
      </c>
      <c r="AA116" s="336" t="s">
        <v>1403</v>
      </c>
      <c r="AB116" s="336">
        <v>76</v>
      </c>
      <c r="AC116" s="336">
        <v>7612</v>
      </c>
      <c r="AD116" s="336">
        <v>228361</v>
      </c>
      <c r="AE116" s="336" t="s">
        <v>1542</v>
      </c>
      <c r="AF116" s="336" t="s">
        <v>1541</v>
      </c>
      <c r="AG116" s="336" t="s">
        <v>1540</v>
      </c>
      <c r="AH116" s="336" t="s">
        <v>1539</v>
      </c>
      <c r="AI116" s="336">
        <v>100</v>
      </c>
      <c r="AJ116" s="336" t="s">
        <v>1538</v>
      </c>
    </row>
    <row r="117" spans="1:36" x14ac:dyDescent="0.25">
      <c r="A117" s="336">
        <v>201904</v>
      </c>
      <c r="B117" s="336" t="s">
        <v>1547</v>
      </c>
      <c r="C117" s="336" t="s">
        <v>1540</v>
      </c>
      <c r="D117" s="336" t="s">
        <v>1546</v>
      </c>
      <c r="E117" s="336">
        <v>1248137</v>
      </c>
      <c r="F117" s="336">
        <v>20190415</v>
      </c>
      <c r="G117" s="1195">
        <v>117900</v>
      </c>
      <c r="H117" s="1195">
        <v>0</v>
      </c>
      <c r="I117" s="1195">
        <v>117900</v>
      </c>
      <c r="J117" s="336" t="s">
        <v>1621</v>
      </c>
      <c r="K117" s="336" t="s">
        <v>1627</v>
      </c>
      <c r="L117" s="336">
        <v>15</v>
      </c>
      <c r="M117" s="336">
        <v>99999999</v>
      </c>
      <c r="N117" s="336">
        <v>0</v>
      </c>
      <c r="O117" s="336" t="s">
        <v>1626</v>
      </c>
      <c r="P117" s="336" t="s">
        <v>1611</v>
      </c>
      <c r="Q117" s="336" t="s">
        <v>1408</v>
      </c>
      <c r="R117" s="336" t="s">
        <v>1409</v>
      </c>
      <c r="S117" s="336" t="s">
        <v>1408</v>
      </c>
      <c r="T117" s="336" t="s">
        <v>1407</v>
      </c>
      <c r="U117" s="336">
        <v>0</v>
      </c>
      <c r="V117" s="336" t="s">
        <v>1405</v>
      </c>
      <c r="W117" s="336" t="s">
        <v>1403</v>
      </c>
      <c r="X117" s="336" t="s">
        <v>411</v>
      </c>
      <c r="Y117" s="336" t="s">
        <v>1403</v>
      </c>
      <c r="Z117" s="336" t="s">
        <v>1404</v>
      </c>
      <c r="AA117" s="336" t="s">
        <v>1403</v>
      </c>
      <c r="AB117" s="336">
        <v>76</v>
      </c>
      <c r="AC117" s="336">
        <v>7612</v>
      </c>
      <c r="AD117" s="336">
        <v>228361</v>
      </c>
      <c r="AE117" s="336" t="s">
        <v>1542</v>
      </c>
      <c r="AF117" s="336" t="s">
        <v>1541</v>
      </c>
      <c r="AG117" s="336" t="s">
        <v>1540</v>
      </c>
      <c r="AH117" s="336" t="s">
        <v>1539</v>
      </c>
      <c r="AI117" s="336">
        <v>100</v>
      </c>
      <c r="AJ117" s="336" t="s">
        <v>1538</v>
      </c>
    </row>
    <row r="118" spans="1:36" x14ac:dyDescent="0.25">
      <c r="A118" s="336">
        <v>201904</v>
      </c>
      <c r="B118" s="336" t="s">
        <v>1547</v>
      </c>
      <c r="C118" s="336" t="s">
        <v>1540</v>
      </c>
      <c r="D118" s="336" t="s">
        <v>1546</v>
      </c>
      <c r="E118" s="336">
        <v>1248137</v>
      </c>
      <c r="F118" s="336">
        <v>20190415</v>
      </c>
      <c r="G118" s="1195">
        <v>163800</v>
      </c>
      <c r="H118" s="1195">
        <v>0</v>
      </c>
      <c r="I118" s="1195">
        <v>163800</v>
      </c>
      <c r="J118" s="336" t="s">
        <v>1620</v>
      </c>
      <c r="K118" s="336" t="s">
        <v>1627</v>
      </c>
      <c r="L118" s="336">
        <v>15</v>
      </c>
      <c r="M118" s="336">
        <v>99999999</v>
      </c>
      <c r="N118" s="336">
        <v>0</v>
      </c>
      <c r="O118" s="336" t="s">
        <v>1626</v>
      </c>
      <c r="P118" s="336" t="s">
        <v>1611</v>
      </c>
      <c r="Q118" s="336" t="s">
        <v>1408</v>
      </c>
      <c r="R118" s="336" t="s">
        <v>1409</v>
      </c>
      <c r="S118" s="336" t="s">
        <v>1408</v>
      </c>
      <c r="T118" s="336" t="s">
        <v>1407</v>
      </c>
      <c r="U118" s="336">
        <v>0</v>
      </c>
      <c r="V118" s="336" t="s">
        <v>1405</v>
      </c>
      <c r="W118" s="336" t="s">
        <v>1403</v>
      </c>
      <c r="X118" s="336" t="s">
        <v>411</v>
      </c>
      <c r="Y118" s="336" t="s">
        <v>1403</v>
      </c>
      <c r="Z118" s="336" t="s">
        <v>1404</v>
      </c>
      <c r="AA118" s="336" t="s">
        <v>1403</v>
      </c>
      <c r="AB118" s="336">
        <v>76</v>
      </c>
      <c r="AC118" s="336">
        <v>7612</v>
      </c>
      <c r="AD118" s="336">
        <v>228361</v>
      </c>
      <c r="AE118" s="336" t="s">
        <v>1542</v>
      </c>
      <c r="AF118" s="336" t="s">
        <v>1541</v>
      </c>
      <c r="AG118" s="336" t="s">
        <v>1540</v>
      </c>
      <c r="AH118" s="336" t="s">
        <v>1539</v>
      </c>
      <c r="AI118" s="336">
        <v>100</v>
      </c>
      <c r="AJ118" s="336" t="s">
        <v>1538</v>
      </c>
    </row>
    <row r="119" spans="1:36" x14ac:dyDescent="0.25">
      <c r="A119" s="336">
        <v>201904</v>
      </c>
      <c r="B119" s="336" t="s">
        <v>1547</v>
      </c>
      <c r="C119" s="336" t="s">
        <v>1540</v>
      </c>
      <c r="D119" s="336" t="s">
        <v>1546</v>
      </c>
      <c r="E119" s="336">
        <v>1248137</v>
      </c>
      <c r="F119" s="336">
        <v>20190415</v>
      </c>
      <c r="G119" s="1195">
        <v>28328.94</v>
      </c>
      <c r="H119" s="1195">
        <v>0</v>
      </c>
      <c r="I119" s="1195">
        <v>28328.94</v>
      </c>
      <c r="J119" s="336" t="s">
        <v>1619</v>
      </c>
      <c r="K119" s="336" t="s">
        <v>1627</v>
      </c>
      <c r="L119" s="336">
        <v>15</v>
      </c>
      <c r="M119" s="336">
        <v>99999999</v>
      </c>
      <c r="N119" s="336">
        <v>0</v>
      </c>
      <c r="O119" s="336" t="s">
        <v>1626</v>
      </c>
      <c r="P119" s="336" t="s">
        <v>1611</v>
      </c>
      <c r="Q119" s="336" t="s">
        <v>1408</v>
      </c>
      <c r="R119" s="336" t="s">
        <v>1409</v>
      </c>
      <c r="S119" s="336" t="s">
        <v>1408</v>
      </c>
      <c r="T119" s="336" t="s">
        <v>1407</v>
      </c>
      <c r="U119" s="336">
        <v>0</v>
      </c>
      <c r="V119" s="336" t="s">
        <v>1405</v>
      </c>
      <c r="W119" s="336" t="s">
        <v>1403</v>
      </c>
      <c r="X119" s="336" t="s">
        <v>411</v>
      </c>
      <c r="Y119" s="336" t="s">
        <v>1403</v>
      </c>
      <c r="Z119" s="336" t="s">
        <v>1404</v>
      </c>
      <c r="AA119" s="336" t="s">
        <v>1403</v>
      </c>
      <c r="AB119" s="336">
        <v>76</v>
      </c>
      <c r="AC119" s="336">
        <v>7612</v>
      </c>
      <c r="AD119" s="336">
        <v>228361</v>
      </c>
      <c r="AE119" s="336" t="s">
        <v>1542</v>
      </c>
      <c r="AF119" s="336" t="s">
        <v>1541</v>
      </c>
      <c r="AG119" s="336" t="s">
        <v>1540</v>
      </c>
      <c r="AH119" s="336" t="s">
        <v>1539</v>
      </c>
      <c r="AI119" s="336">
        <v>100</v>
      </c>
      <c r="AJ119" s="336" t="s">
        <v>1538</v>
      </c>
    </row>
    <row r="120" spans="1:36" x14ac:dyDescent="0.25">
      <c r="A120" s="336">
        <v>201905</v>
      </c>
      <c r="B120" s="336" t="s">
        <v>1547</v>
      </c>
      <c r="C120" s="336" t="s">
        <v>1540</v>
      </c>
      <c r="D120" s="336" t="s">
        <v>1546</v>
      </c>
      <c r="E120" s="336">
        <v>1248122</v>
      </c>
      <c r="F120" s="336">
        <v>20190513</v>
      </c>
      <c r="G120" s="1195">
        <v>1360</v>
      </c>
      <c r="H120" s="1195">
        <v>0</v>
      </c>
      <c r="I120" s="1195">
        <v>1360</v>
      </c>
      <c r="J120" s="336" t="s">
        <v>1552</v>
      </c>
      <c r="K120" s="336" t="s">
        <v>1625</v>
      </c>
      <c r="L120" s="336">
        <v>915</v>
      </c>
      <c r="M120" s="336">
        <v>142674</v>
      </c>
      <c r="N120" s="336">
        <v>906863.67</v>
      </c>
      <c r="O120" s="336" t="s">
        <v>1421</v>
      </c>
      <c r="P120" s="336" t="s">
        <v>1611</v>
      </c>
      <c r="Q120" s="336" t="s">
        <v>1408</v>
      </c>
      <c r="R120" s="336" t="s">
        <v>1409</v>
      </c>
      <c r="S120" s="336" t="s">
        <v>1408</v>
      </c>
      <c r="T120" s="336" t="s">
        <v>1407</v>
      </c>
      <c r="U120" s="336">
        <v>0</v>
      </c>
      <c r="V120" s="336" t="s">
        <v>1405</v>
      </c>
      <c r="W120" s="336" t="s">
        <v>1403</v>
      </c>
      <c r="X120" s="336" t="s">
        <v>411</v>
      </c>
      <c r="Y120" s="336" t="s">
        <v>1403</v>
      </c>
      <c r="Z120" s="336" t="s">
        <v>1404</v>
      </c>
      <c r="AA120" s="336" t="s">
        <v>1403</v>
      </c>
      <c r="AB120" s="336">
        <v>76</v>
      </c>
      <c r="AC120" s="336">
        <v>7612</v>
      </c>
      <c r="AD120" s="336">
        <v>228361</v>
      </c>
      <c r="AE120" s="336" t="s">
        <v>1542</v>
      </c>
      <c r="AF120" s="336" t="s">
        <v>1541</v>
      </c>
      <c r="AG120" s="336" t="s">
        <v>1540</v>
      </c>
      <c r="AH120" s="336" t="s">
        <v>1539</v>
      </c>
      <c r="AI120" s="336">
        <v>100</v>
      </c>
      <c r="AJ120" s="336" t="s">
        <v>1538</v>
      </c>
    </row>
    <row r="121" spans="1:36" x14ac:dyDescent="0.25">
      <c r="A121" s="336">
        <v>201905</v>
      </c>
      <c r="B121" s="336" t="s">
        <v>1547</v>
      </c>
      <c r="C121" s="336" t="s">
        <v>1540</v>
      </c>
      <c r="D121" s="336" t="s">
        <v>1546</v>
      </c>
      <c r="E121" s="336">
        <v>1248122</v>
      </c>
      <c r="F121" s="336">
        <v>20190513</v>
      </c>
      <c r="G121" s="1195">
        <v>83093.850000000006</v>
      </c>
      <c r="H121" s="1195">
        <v>0</v>
      </c>
      <c r="I121" s="1195">
        <v>83093.850000000006</v>
      </c>
      <c r="J121" s="336" t="s">
        <v>1573</v>
      </c>
      <c r="K121" s="336" t="s">
        <v>1625</v>
      </c>
      <c r="L121" s="336">
        <v>915</v>
      </c>
      <c r="M121" s="336">
        <v>142674</v>
      </c>
      <c r="N121" s="336">
        <v>906863.67</v>
      </c>
      <c r="O121" s="336" t="s">
        <v>1421</v>
      </c>
      <c r="P121" s="336" t="s">
        <v>1611</v>
      </c>
      <c r="Q121" s="336" t="s">
        <v>1408</v>
      </c>
      <c r="R121" s="336" t="s">
        <v>1409</v>
      </c>
      <c r="S121" s="336" t="s">
        <v>1408</v>
      </c>
      <c r="T121" s="336" t="s">
        <v>1407</v>
      </c>
      <c r="U121" s="336">
        <v>0</v>
      </c>
      <c r="V121" s="336" t="s">
        <v>1405</v>
      </c>
      <c r="W121" s="336" t="s">
        <v>1403</v>
      </c>
      <c r="X121" s="336" t="s">
        <v>411</v>
      </c>
      <c r="Y121" s="336" t="s">
        <v>1403</v>
      </c>
      <c r="Z121" s="336" t="s">
        <v>1404</v>
      </c>
      <c r="AA121" s="336" t="s">
        <v>1403</v>
      </c>
      <c r="AB121" s="336">
        <v>76</v>
      </c>
      <c r="AC121" s="336">
        <v>7612</v>
      </c>
      <c r="AD121" s="336">
        <v>228361</v>
      </c>
      <c r="AE121" s="336" t="s">
        <v>1542</v>
      </c>
      <c r="AF121" s="336" t="s">
        <v>1541</v>
      </c>
      <c r="AG121" s="336" t="s">
        <v>1540</v>
      </c>
      <c r="AH121" s="336" t="s">
        <v>1539</v>
      </c>
      <c r="AI121" s="336">
        <v>100</v>
      </c>
      <c r="AJ121" s="336" t="s">
        <v>1538</v>
      </c>
    </row>
    <row r="122" spans="1:36" x14ac:dyDescent="0.25">
      <c r="A122" s="336">
        <v>201905</v>
      </c>
      <c r="B122" s="336" t="s">
        <v>1547</v>
      </c>
      <c r="C122" s="336" t="s">
        <v>1540</v>
      </c>
      <c r="D122" s="336" t="s">
        <v>1546</v>
      </c>
      <c r="E122" s="336">
        <v>1248124</v>
      </c>
      <c r="F122" s="336">
        <v>20190513</v>
      </c>
      <c r="G122" s="1195">
        <v>37349.68</v>
      </c>
      <c r="H122" s="1195">
        <v>0</v>
      </c>
      <c r="I122" s="1195">
        <v>37349.68</v>
      </c>
      <c r="J122" s="336" t="s">
        <v>1558</v>
      </c>
      <c r="K122" s="336" t="s">
        <v>1624</v>
      </c>
      <c r="L122" s="336">
        <v>915</v>
      </c>
      <c r="M122" s="336">
        <v>142674</v>
      </c>
      <c r="N122" s="336">
        <v>906863.67</v>
      </c>
      <c r="O122" s="336" t="s">
        <v>1421</v>
      </c>
      <c r="P122" s="336" t="s">
        <v>1611</v>
      </c>
      <c r="Q122" s="336" t="s">
        <v>1408</v>
      </c>
      <c r="R122" s="336" t="s">
        <v>1409</v>
      </c>
      <c r="S122" s="336" t="s">
        <v>1408</v>
      </c>
      <c r="T122" s="336" t="s">
        <v>1407</v>
      </c>
      <c r="U122" s="336">
        <v>0</v>
      </c>
      <c r="V122" s="336" t="s">
        <v>1405</v>
      </c>
      <c r="W122" s="336" t="s">
        <v>1403</v>
      </c>
      <c r="X122" s="336" t="s">
        <v>411</v>
      </c>
      <c r="Y122" s="336" t="s">
        <v>1403</v>
      </c>
      <c r="Z122" s="336" t="s">
        <v>1404</v>
      </c>
      <c r="AA122" s="336" t="s">
        <v>1403</v>
      </c>
      <c r="AB122" s="336">
        <v>76</v>
      </c>
      <c r="AC122" s="336">
        <v>7612</v>
      </c>
      <c r="AD122" s="336">
        <v>228361</v>
      </c>
      <c r="AE122" s="336" t="s">
        <v>1542</v>
      </c>
      <c r="AF122" s="336" t="s">
        <v>1541</v>
      </c>
      <c r="AG122" s="336" t="s">
        <v>1540</v>
      </c>
      <c r="AH122" s="336" t="s">
        <v>1539</v>
      </c>
      <c r="AI122" s="336">
        <v>100</v>
      </c>
      <c r="AJ122" s="336" t="s">
        <v>1538</v>
      </c>
    </row>
    <row r="123" spans="1:36" x14ac:dyDescent="0.25">
      <c r="A123" s="336">
        <v>201905</v>
      </c>
      <c r="B123" s="336" t="s">
        <v>1547</v>
      </c>
      <c r="C123" s="336" t="s">
        <v>1540</v>
      </c>
      <c r="D123" s="336" t="s">
        <v>1546</v>
      </c>
      <c r="E123" s="336">
        <v>1248124</v>
      </c>
      <c r="F123" s="336">
        <v>20190513</v>
      </c>
      <c r="G123" s="1195">
        <v>1440</v>
      </c>
      <c r="H123" s="1195">
        <v>0</v>
      </c>
      <c r="I123" s="1195">
        <v>1440</v>
      </c>
      <c r="J123" s="336" t="s">
        <v>1553</v>
      </c>
      <c r="K123" s="336" t="s">
        <v>1624</v>
      </c>
      <c r="L123" s="336">
        <v>915</v>
      </c>
      <c r="M123" s="336">
        <v>142674</v>
      </c>
      <c r="N123" s="336">
        <v>906863.67</v>
      </c>
      <c r="O123" s="336" t="s">
        <v>1421</v>
      </c>
      <c r="P123" s="336" t="s">
        <v>1611</v>
      </c>
      <c r="Q123" s="336" t="s">
        <v>1408</v>
      </c>
      <c r="R123" s="336" t="s">
        <v>1409</v>
      </c>
      <c r="S123" s="336" t="s">
        <v>1408</v>
      </c>
      <c r="T123" s="336" t="s">
        <v>1407</v>
      </c>
      <c r="U123" s="336">
        <v>0</v>
      </c>
      <c r="V123" s="336" t="s">
        <v>1405</v>
      </c>
      <c r="W123" s="336" t="s">
        <v>1403</v>
      </c>
      <c r="X123" s="336" t="s">
        <v>411</v>
      </c>
      <c r="Y123" s="336" t="s">
        <v>1403</v>
      </c>
      <c r="Z123" s="336" t="s">
        <v>1404</v>
      </c>
      <c r="AA123" s="336" t="s">
        <v>1403</v>
      </c>
      <c r="AB123" s="336">
        <v>76</v>
      </c>
      <c r="AC123" s="336">
        <v>7612</v>
      </c>
      <c r="AD123" s="336">
        <v>228361</v>
      </c>
      <c r="AE123" s="336" t="s">
        <v>1542</v>
      </c>
      <c r="AF123" s="336" t="s">
        <v>1541</v>
      </c>
      <c r="AG123" s="336" t="s">
        <v>1540</v>
      </c>
      <c r="AH123" s="336" t="s">
        <v>1539</v>
      </c>
      <c r="AI123" s="336">
        <v>100</v>
      </c>
      <c r="AJ123" s="336" t="s">
        <v>1538</v>
      </c>
    </row>
    <row r="124" spans="1:36" x14ac:dyDescent="0.25">
      <c r="A124" s="336">
        <v>201905</v>
      </c>
      <c r="B124" s="336" t="s">
        <v>1547</v>
      </c>
      <c r="C124" s="336" t="s">
        <v>1540</v>
      </c>
      <c r="D124" s="336" t="s">
        <v>1546</v>
      </c>
      <c r="E124" s="336">
        <v>1248124</v>
      </c>
      <c r="F124" s="336">
        <v>20190513</v>
      </c>
      <c r="G124" s="1195">
        <v>2720</v>
      </c>
      <c r="H124" s="1195">
        <v>0</v>
      </c>
      <c r="I124" s="1195">
        <v>2720</v>
      </c>
      <c r="J124" s="336" t="s">
        <v>1573</v>
      </c>
      <c r="K124" s="336" t="s">
        <v>1624</v>
      </c>
      <c r="L124" s="336">
        <v>915</v>
      </c>
      <c r="M124" s="336">
        <v>142674</v>
      </c>
      <c r="N124" s="336">
        <v>906863.67</v>
      </c>
      <c r="O124" s="336" t="s">
        <v>1421</v>
      </c>
      <c r="P124" s="336" t="s">
        <v>1611</v>
      </c>
      <c r="Q124" s="336" t="s">
        <v>1408</v>
      </c>
      <c r="R124" s="336" t="s">
        <v>1409</v>
      </c>
      <c r="S124" s="336" t="s">
        <v>1408</v>
      </c>
      <c r="T124" s="336" t="s">
        <v>1407</v>
      </c>
      <c r="U124" s="336">
        <v>0</v>
      </c>
      <c r="V124" s="336" t="s">
        <v>1405</v>
      </c>
      <c r="W124" s="336" t="s">
        <v>1403</v>
      </c>
      <c r="X124" s="336" t="s">
        <v>411</v>
      </c>
      <c r="Y124" s="336" t="s">
        <v>1403</v>
      </c>
      <c r="Z124" s="336" t="s">
        <v>1404</v>
      </c>
      <c r="AA124" s="336" t="s">
        <v>1403</v>
      </c>
      <c r="AB124" s="336">
        <v>76</v>
      </c>
      <c r="AC124" s="336">
        <v>7612</v>
      </c>
      <c r="AD124" s="336">
        <v>228361</v>
      </c>
      <c r="AE124" s="336" t="s">
        <v>1542</v>
      </c>
      <c r="AF124" s="336" t="s">
        <v>1541</v>
      </c>
      <c r="AG124" s="336" t="s">
        <v>1540</v>
      </c>
      <c r="AH124" s="336" t="s">
        <v>1539</v>
      </c>
      <c r="AI124" s="336">
        <v>100</v>
      </c>
      <c r="AJ124" s="336" t="s">
        <v>1538</v>
      </c>
    </row>
    <row r="125" spans="1:36" x14ac:dyDescent="0.25">
      <c r="A125" s="336">
        <v>201905</v>
      </c>
      <c r="B125" s="336" t="s">
        <v>1547</v>
      </c>
      <c r="C125" s="336" t="s">
        <v>1540</v>
      </c>
      <c r="D125" s="336" t="s">
        <v>1546</v>
      </c>
      <c r="E125" s="336">
        <v>1248126</v>
      </c>
      <c r="F125" s="336">
        <v>20190513</v>
      </c>
      <c r="G125" s="1195">
        <v>47600</v>
      </c>
      <c r="H125" s="1195">
        <v>0</v>
      </c>
      <c r="I125" s="1195">
        <v>47600</v>
      </c>
      <c r="J125" s="336" t="s">
        <v>1545</v>
      </c>
      <c r="K125" s="336" t="s">
        <v>1623</v>
      </c>
      <c r="L125" s="336">
        <v>915</v>
      </c>
      <c r="M125" s="336">
        <v>142674</v>
      </c>
      <c r="N125" s="336">
        <v>906863.67</v>
      </c>
      <c r="O125" s="336" t="s">
        <v>1421</v>
      </c>
      <c r="P125" s="336" t="s">
        <v>1611</v>
      </c>
      <c r="Q125" s="336" t="s">
        <v>1408</v>
      </c>
      <c r="R125" s="336" t="s">
        <v>1409</v>
      </c>
      <c r="S125" s="336" t="s">
        <v>1408</v>
      </c>
      <c r="T125" s="336" t="s">
        <v>1407</v>
      </c>
      <c r="U125" s="336">
        <v>0</v>
      </c>
      <c r="V125" s="336" t="s">
        <v>1405</v>
      </c>
      <c r="W125" s="336" t="s">
        <v>1403</v>
      </c>
      <c r="X125" s="336" t="s">
        <v>411</v>
      </c>
      <c r="Y125" s="336" t="s">
        <v>1403</v>
      </c>
      <c r="Z125" s="336" t="s">
        <v>1404</v>
      </c>
      <c r="AA125" s="336" t="s">
        <v>1403</v>
      </c>
      <c r="AB125" s="336">
        <v>76</v>
      </c>
      <c r="AC125" s="336">
        <v>7612</v>
      </c>
      <c r="AD125" s="336">
        <v>228361</v>
      </c>
      <c r="AE125" s="336" t="s">
        <v>1542</v>
      </c>
      <c r="AF125" s="336" t="s">
        <v>1541</v>
      </c>
      <c r="AG125" s="336" t="s">
        <v>1540</v>
      </c>
      <c r="AH125" s="336" t="s">
        <v>1539</v>
      </c>
      <c r="AI125" s="336">
        <v>100</v>
      </c>
      <c r="AJ125" s="336" t="s">
        <v>1538</v>
      </c>
    </row>
    <row r="126" spans="1:36" x14ac:dyDescent="0.25">
      <c r="A126" s="336">
        <v>201905</v>
      </c>
      <c r="B126" s="336" t="s">
        <v>1547</v>
      </c>
      <c r="C126" s="336" t="s">
        <v>1540</v>
      </c>
      <c r="D126" s="336" t="s">
        <v>1546</v>
      </c>
      <c r="E126" s="336">
        <v>1248126</v>
      </c>
      <c r="F126" s="336">
        <v>20190513</v>
      </c>
      <c r="G126" s="1195">
        <v>75600</v>
      </c>
      <c r="H126" s="1195">
        <v>0</v>
      </c>
      <c r="I126" s="1195">
        <v>75600</v>
      </c>
      <c r="J126" s="336" t="s">
        <v>1572</v>
      </c>
      <c r="K126" s="336" t="s">
        <v>1623</v>
      </c>
      <c r="L126" s="336">
        <v>915</v>
      </c>
      <c r="M126" s="336">
        <v>142674</v>
      </c>
      <c r="N126" s="336">
        <v>906863.67</v>
      </c>
      <c r="O126" s="336" t="s">
        <v>1421</v>
      </c>
      <c r="P126" s="336" t="s">
        <v>1611</v>
      </c>
      <c r="Q126" s="336" t="s">
        <v>1408</v>
      </c>
      <c r="R126" s="336" t="s">
        <v>1409</v>
      </c>
      <c r="S126" s="336" t="s">
        <v>1408</v>
      </c>
      <c r="T126" s="336" t="s">
        <v>1407</v>
      </c>
      <c r="U126" s="336">
        <v>0</v>
      </c>
      <c r="V126" s="336" t="s">
        <v>1405</v>
      </c>
      <c r="W126" s="336" t="s">
        <v>1403</v>
      </c>
      <c r="X126" s="336" t="s">
        <v>411</v>
      </c>
      <c r="Y126" s="336" t="s">
        <v>1403</v>
      </c>
      <c r="Z126" s="336" t="s">
        <v>1404</v>
      </c>
      <c r="AA126" s="336" t="s">
        <v>1403</v>
      </c>
      <c r="AB126" s="336">
        <v>76</v>
      </c>
      <c r="AC126" s="336">
        <v>7612</v>
      </c>
      <c r="AD126" s="336">
        <v>228361</v>
      </c>
      <c r="AE126" s="336" t="s">
        <v>1542</v>
      </c>
      <c r="AF126" s="336" t="s">
        <v>1541</v>
      </c>
      <c r="AG126" s="336" t="s">
        <v>1540</v>
      </c>
      <c r="AH126" s="336" t="s">
        <v>1539</v>
      </c>
      <c r="AI126" s="336">
        <v>100</v>
      </c>
      <c r="AJ126" s="336" t="s">
        <v>1538</v>
      </c>
    </row>
    <row r="127" spans="1:36" x14ac:dyDescent="0.25">
      <c r="A127" s="336">
        <v>201905</v>
      </c>
      <c r="B127" s="336" t="s">
        <v>1547</v>
      </c>
      <c r="C127" s="336" t="s">
        <v>1540</v>
      </c>
      <c r="D127" s="336" t="s">
        <v>1546</v>
      </c>
      <c r="E127" s="336">
        <v>1248126</v>
      </c>
      <c r="F127" s="336">
        <v>20190513</v>
      </c>
      <c r="G127" s="1195">
        <v>5481</v>
      </c>
      <c r="H127" s="1195">
        <v>0</v>
      </c>
      <c r="I127" s="1195">
        <v>5481</v>
      </c>
      <c r="J127" s="336" t="s">
        <v>1595</v>
      </c>
      <c r="K127" s="336" t="s">
        <v>1623</v>
      </c>
      <c r="L127" s="336">
        <v>915</v>
      </c>
      <c r="M127" s="336">
        <v>142674</v>
      </c>
      <c r="N127" s="336">
        <v>906863.67</v>
      </c>
      <c r="O127" s="336" t="s">
        <v>1421</v>
      </c>
      <c r="P127" s="336" t="s">
        <v>1611</v>
      </c>
      <c r="Q127" s="336" t="s">
        <v>1408</v>
      </c>
      <c r="R127" s="336" t="s">
        <v>1409</v>
      </c>
      <c r="S127" s="336" t="s">
        <v>1408</v>
      </c>
      <c r="T127" s="336" t="s">
        <v>1407</v>
      </c>
      <c r="U127" s="336">
        <v>0</v>
      </c>
      <c r="V127" s="336" t="s">
        <v>1405</v>
      </c>
      <c r="W127" s="336" t="s">
        <v>1403</v>
      </c>
      <c r="X127" s="336" t="s">
        <v>411</v>
      </c>
      <c r="Y127" s="336" t="s">
        <v>1403</v>
      </c>
      <c r="Z127" s="336" t="s">
        <v>1404</v>
      </c>
      <c r="AA127" s="336" t="s">
        <v>1403</v>
      </c>
      <c r="AB127" s="336">
        <v>76</v>
      </c>
      <c r="AC127" s="336">
        <v>7612</v>
      </c>
      <c r="AD127" s="336">
        <v>228361</v>
      </c>
      <c r="AE127" s="336" t="s">
        <v>1542</v>
      </c>
      <c r="AF127" s="336" t="s">
        <v>1541</v>
      </c>
      <c r="AG127" s="336" t="s">
        <v>1540</v>
      </c>
      <c r="AH127" s="336" t="s">
        <v>1539</v>
      </c>
      <c r="AI127" s="336">
        <v>100</v>
      </c>
      <c r="AJ127" s="336" t="s">
        <v>1538</v>
      </c>
    </row>
    <row r="128" spans="1:36" x14ac:dyDescent="0.25">
      <c r="A128" s="336">
        <v>201905</v>
      </c>
      <c r="B128" s="336" t="s">
        <v>1547</v>
      </c>
      <c r="C128" s="336" t="s">
        <v>1540</v>
      </c>
      <c r="D128" s="336" t="s">
        <v>1546</v>
      </c>
      <c r="E128" s="336">
        <v>1248139</v>
      </c>
      <c r="F128" s="336">
        <v>20190513</v>
      </c>
      <c r="G128" s="1195">
        <v>121040</v>
      </c>
      <c r="H128" s="1195">
        <v>0</v>
      </c>
      <c r="I128" s="1195">
        <v>121040</v>
      </c>
      <c r="J128" s="336" t="s">
        <v>1622</v>
      </c>
      <c r="K128" s="336" t="s">
        <v>1618</v>
      </c>
      <c r="L128" s="336">
        <v>915</v>
      </c>
      <c r="M128" s="336">
        <v>142674</v>
      </c>
      <c r="N128" s="336">
        <v>906863.67</v>
      </c>
      <c r="O128" s="336" t="s">
        <v>1421</v>
      </c>
      <c r="P128" s="336" t="s">
        <v>1611</v>
      </c>
      <c r="Q128" s="336" t="s">
        <v>1408</v>
      </c>
      <c r="R128" s="336" t="s">
        <v>1409</v>
      </c>
      <c r="S128" s="336" t="s">
        <v>1408</v>
      </c>
      <c r="T128" s="336" t="s">
        <v>1407</v>
      </c>
      <c r="U128" s="336">
        <v>0</v>
      </c>
      <c r="V128" s="336" t="s">
        <v>1405</v>
      </c>
      <c r="W128" s="336" t="s">
        <v>1403</v>
      </c>
      <c r="X128" s="336" t="s">
        <v>411</v>
      </c>
      <c r="Y128" s="336" t="s">
        <v>1403</v>
      </c>
      <c r="Z128" s="336" t="s">
        <v>1404</v>
      </c>
      <c r="AA128" s="336" t="s">
        <v>1403</v>
      </c>
      <c r="AB128" s="336">
        <v>76</v>
      </c>
      <c r="AC128" s="336">
        <v>7612</v>
      </c>
      <c r="AD128" s="336">
        <v>228361</v>
      </c>
      <c r="AE128" s="336" t="s">
        <v>1542</v>
      </c>
      <c r="AF128" s="336" t="s">
        <v>1541</v>
      </c>
      <c r="AG128" s="336" t="s">
        <v>1540</v>
      </c>
      <c r="AH128" s="336" t="s">
        <v>1539</v>
      </c>
      <c r="AI128" s="336">
        <v>100</v>
      </c>
      <c r="AJ128" s="336" t="s">
        <v>1538</v>
      </c>
    </row>
    <row r="129" spans="1:36" x14ac:dyDescent="0.25">
      <c r="A129" s="336">
        <v>201905</v>
      </c>
      <c r="B129" s="336" t="s">
        <v>1547</v>
      </c>
      <c r="C129" s="336" t="s">
        <v>1540</v>
      </c>
      <c r="D129" s="336" t="s">
        <v>1546</v>
      </c>
      <c r="E129" s="336">
        <v>1248139</v>
      </c>
      <c r="F129" s="336">
        <v>20190513</v>
      </c>
      <c r="G129" s="1195">
        <v>119700</v>
      </c>
      <c r="H129" s="1195">
        <v>0</v>
      </c>
      <c r="I129" s="1195">
        <v>119700</v>
      </c>
      <c r="J129" s="336" t="s">
        <v>1621</v>
      </c>
      <c r="K129" s="336" t="s">
        <v>1618</v>
      </c>
      <c r="L129" s="336">
        <v>915</v>
      </c>
      <c r="M129" s="336">
        <v>142674</v>
      </c>
      <c r="N129" s="336">
        <v>906863.67</v>
      </c>
      <c r="O129" s="336" t="s">
        <v>1421</v>
      </c>
      <c r="P129" s="336" t="s">
        <v>1611</v>
      </c>
      <c r="Q129" s="336" t="s">
        <v>1408</v>
      </c>
      <c r="R129" s="336" t="s">
        <v>1409</v>
      </c>
      <c r="S129" s="336" t="s">
        <v>1408</v>
      </c>
      <c r="T129" s="336" t="s">
        <v>1407</v>
      </c>
      <c r="U129" s="336">
        <v>0</v>
      </c>
      <c r="V129" s="336" t="s">
        <v>1405</v>
      </c>
      <c r="W129" s="336" t="s">
        <v>1403</v>
      </c>
      <c r="X129" s="336" t="s">
        <v>411</v>
      </c>
      <c r="Y129" s="336" t="s">
        <v>1403</v>
      </c>
      <c r="Z129" s="336" t="s">
        <v>1404</v>
      </c>
      <c r="AA129" s="336" t="s">
        <v>1403</v>
      </c>
      <c r="AB129" s="336">
        <v>76</v>
      </c>
      <c r="AC129" s="336">
        <v>7612</v>
      </c>
      <c r="AD129" s="336">
        <v>228361</v>
      </c>
      <c r="AE129" s="336" t="s">
        <v>1542</v>
      </c>
      <c r="AF129" s="336" t="s">
        <v>1541</v>
      </c>
      <c r="AG129" s="336" t="s">
        <v>1540</v>
      </c>
      <c r="AH129" s="336" t="s">
        <v>1539</v>
      </c>
      <c r="AI129" s="336">
        <v>100</v>
      </c>
      <c r="AJ129" s="336" t="s">
        <v>1538</v>
      </c>
    </row>
    <row r="130" spans="1:36" x14ac:dyDescent="0.25">
      <c r="A130" s="336">
        <v>201905</v>
      </c>
      <c r="B130" s="336" t="s">
        <v>1547</v>
      </c>
      <c r="C130" s="336" t="s">
        <v>1540</v>
      </c>
      <c r="D130" s="336" t="s">
        <v>1546</v>
      </c>
      <c r="E130" s="336">
        <v>1248139</v>
      </c>
      <c r="F130" s="336">
        <v>20190513</v>
      </c>
      <c r="G130" s="1195">
        <v>163800</v>
      </c>
      <c r="H130" s="1195">
        <v>0</v>
      </c>
      <c r="I130" s="1195">
        <v>163800</v>
      </c>
      <c r="J130" s="336" t="s">
        <v>1620</v>
      </c>
      <c r="K130" s="336" t="s">
        <v>1618</v>
      </c>
      <c r="L130" s="336">
        <v>915</v>
      </c>
      <c r="M130" s="336">
        <v>142674</v>
      </c>
      <c r="N130" s="336">
        <v>906863.67</v>
      </c>
      <c r="O130" s="336" t="s">
        <v>1421</v>
      </c>
      <c r="P130" s="336" t="s">
        <v>1611</v>
      </c>
      <c r="Q130" s="336" t="s">
        <v>1408</v>
      </c>
      <c r="R130" s="336" t="s">
        <v>1409</v>
      </c>
      <c r="S130" s="336" t="s">
        <v>1408</v>
      </c>
      <c r="T130" s="336" t="s">
        <v>1407</v>
      </c>
      <c r="U130" s="336">
        <v>0</v>
      </c>
      <c r="V130" s="336" t="s">
        <v>1405</v>
      </c>
      <c r="W130" s="336" t="s">
        <v>1403</v>
      </c>
      <c r="X130" s="336" t="s">
        <v>411</v>
      </c>
      <c r="Y130" s="336" t="s">
        <v>1403</v>
      </c>
      <c r="Z130" s="336" t="s">
        <v>1404</v>
      </c>
      <c r="AA130" s="336" t="s">
        <v>1403</v>
      </c>
      <c r="AB130" s="336">
        <v>76</v>
      </c>
      <c r="AC130" s="336">
        <v>7612</v>
      </c>
      <c r="AD130" s="336">
        <v>228361</v>
      </c>
      <c r="AE130" s="336" t="s">
        <v>1542</v>
      </c>
      <c r="AF130" s="336" t="s">
        <v>1541</v>
      </c>
      <c r="AG130" s="336" t="s">
        <v>1540</v>
      </c>
      <c r="AH130" s="336" t="s">
        <v>1539</v>
      </c>
      <c r="AI130" s="336">
        <v>100</v>
      </c>
      <c r="AJ130" s="336" t="s">
        <v>1538</v>
      </c>
    </row>
    <row r="131" spans="1:36" x14ac:dyDescent="0.25">
      <c r="A131" s="336">
        <v>201905</v>
      </c>
      <c r="B131" s="336" t="s">
        <v>1547</v>
      </c>
      <c r="C131" s="336" t="s">
        <v>1540</v>
      </c>
      <c r="D131" s="336" t="s">
        <v>1546</v>
      </c>
      <c r="E131" s="336">
        <v>1248139</v>
      </c>
      <c r="F131" s="336">
        <v>20190513</v>
      </c>
      <c r="G131" s="1195">
        <v>28328.94</v>
      </c>
      <c r="H131" s="1195">
        <v>0</v>
      </c>
      <c r="I131" s="1195">
        <v>28328.94</v>
      </c>
      <c r="J131" s="336" t="s">
        <v>1619</v>
      </c>
      <c r="K131" s="336" t="s">
        <v>1618</v>
      </c>
      <c r="L131" s="336">
        <v>915</v>
      </c>
      <c r="M131" s="336">
        <v>142674</v>
      </c>
      <c r="N131" s="336">
        <v>906863.67</v>
      </c>
      <c r="O131" s="336" t="s">
        <v>1421</v>
      </c>
      <c r="P131" s="336" t="s">
        <v>1611</v>
      </c>
      <c r="Q131" s="336" t="s">
        <v>1408</v>
      </c>
      <c r="R131" s="336" t="s">
        <v>1409</v>
      </c>
      <c r="S131" s="336" t="s">
        <v>1408</v>
      </c>
      <c r="T131" s="336" t="s">
        <v>1407</v>
      </c>
      <c r="U131" s="336">
        <v>0</v>
      </c>
      <c r="V131" s="336" t="s">
        <v>1405</v>
      </c>
      <c r="W131" s="336" t="s">
        <v>1403</v>
      </c>
      <c r="X131" s="336" t="s">
        <v>411</v>
      </c>
      <c r="Y131" s="336" t="s">
        <v>1403</v>
      </c>
      <c r="Z131" s="336" t="s">
        <v>1404</v>
      </c>
      <c r="AA131" s="336" t="s">
        <v>1403</v>
      </c>
      <c r="AB131" s="336">
        <v>76</v>
      </c>
      <c r="AC131" s="336">
        <v>7612</v>
      </c>
      <c r="AD131" s="336">
        <v>228361</v>
      </c>
      <c r="AE131" s="336" t="s">
        <v>1542</v>
      </c>
      <c r="AF131" s="336" t="s">
        <v>1541</v>
      </c>
      <c r="AG131" s="336" t="s">
        <v>1540</v>
      </c>
      <c r="AH131" s="336" t="s">
        <v>1539</v>
      </c>
      <c r="AI131" s="336">
        <v>100</v>
      </c>
      <c r="AJ131" s="336" t="s">
        <v>1538</v>
      </c>
    </row>
    <row r="132" spans="1:36" x14ac:dyDescent="0.25">
      <c r="A132" s="336">
        <v>201906</v>
      </c>
      <c r="B132" s="336" t="s">
        <v>1547</v>
      </c>
      <c r="C132" s="336" t="s">
        <v>1540</v>
      </c>
      <c r="D132" s="336" t="s">
        <v>1546</v>
      </c>
      <c r="E132" s="336">
        <v>1248220</v>
      </c>
      <c r="F132" s="336">
        <v>20190626</v>
      </c>
      <c r="G132" s="1195">
        <v>2720</v>
      </c>
      <c r="H132" s="1195">
        <v>0</v>
      </c>
      <c r="I132" s="1195">
        <v>2720</v>
      </c>
      <c r="J132" s="336" t="s">
        <v>1617</v>
      </c>
      <c r="K132" s="336" t="s">
        <v>1615</v>
      </c>
      <c r="L132" s="336">
        <v>915</v>
      </c>
      <c r="M132" s="336">
        <v>143947</v>
      </c>
      <c r="N132" s="336">
        <v>172607.75</v>
      </c>
      <c r="O132" s="336" t="s">
        <v>1421</v>
      </c>
      <c r="P132" s="336" t="s">
        <v>1611</v>
      </c>
      <c r="Q132" s="336" t="s">
        <v>1408</v>
      </c>
      <c r="R132" s="336" t="s">
        <v>1409</v>
      </c>
      <c r="S132" s="336" t="s">
        <v>1408</v>
      </c>
      <c r="T132" s="336" t="s">
        <v>1407</v>
      </c>
      <c r="U132" s="336">
        <v>0</v>
      </c>
      <c r="V132" s="336" t="s">
        <v>1405</v>
      </c>
      <c r="W132" s="336" t="s">
        <v>1403</v>
      </c>
      <c r="X132" s="336" t="s">
        <v>411</v>
      </c>
      <c r="Y132" s="336" t="s">
        <v>1403</v>
      </c>
      <c r="Z132" s="336" t="s">
        <v>1404</v>
      </c>
      <c r="AA132" s="336" t="s">
        <v>1403</v>
      </c>
      <c r="AB132" s="336">
        <v>76</v>
      </c>
      <c r="AC132" s="336">
        <v>7612</v>
      </c>
      <c r="AD132" s="336">
        <v>228361</v>
      </c>
      <c r="AE132" s="336" t="s">
        <v>1542</v>
      </c>
      <c r="AF132" s="336" t="s">
        <v>1541</v>
      </c>
      <c r="AG132" s="336" t="s">
        <v>1540</v>
      </c>
      <c r="AH132" s="336" t="s">
        <v>1539</v>
      </c>
      <c r="AI132" s="336">
        <v>100</v>
      </c>
      <c r="AJ132" s="336" t="s">
        <v>1538</v>
      </c>
    </row>
    <row r="133" spans="1:36" x14ac:dyDescent="0.25">
      <c r="A133" s="336">
        <v>201906</v>
      </c>
      <c r="B133" s="336" t="s">
        <v>1547</v>
      </c>
      <c r="C133" s="336" t="s">
        <v>1540</v>
      </c>
      <c r="D133" s="336" t="s">
        <v>1546</v>
      </c>
      <c r="E133" s="336">
        <v>1248220</v>
      </c>
      <c r="F133" s="336">
        <v>20190626</v>
      </c>
      <c r="G133" s="1195">
        <v>4320</v>
      </c>
      <c r="H133" s="1195">
        <v>0</v>
      </c>
      <c r="I133" s="1195">
        <v>4320</v>
      </c>
      <c r="J133" s="336" t="s">
        <v>1563</v>
      </c>
      <c r="K133" s="336" t="s">
        <v>1615</v>
      </c>
      <c r="L133" s="336">
        <v>915</v>
      </c>
      <c r="M133" s="336">
        <v>143947</v>
      </c>
      <c r="N133" s="336">
        <v>172607.75</v>
      </c>
      <c r="O133" s="336" t="s">
        <v>1421</v>
      </c>
      <c r="P133" s="336" t="s">
        <v>1611</v>
      </c>
      <c r="Q133" s="336" t="s">
        <v>1408</v>
      </c>
      <c r="R133" s="336" t="s">
        <v>1409</v>
      </c>
      <c r="S133" s="336" t="s">
        <v>1408</v>
      </c>
      <c r="T133" s="336" t="s">
        <v>1407</v>
      </c>
      <c r="U133" s="336">
        <v>0</v>
      </c>
      <c r="V133" s="336" t="s">
        <v>1405</v>
      </c>
      <c r="W133" s="336" t="s">
        <v>1403</v>
      </c>
      <c r="X133" s="336" t="s">
        <v>411</v>
      </c>
      <c r="Y133" s="336" t="s">
        <v>1403</v>
      </c>
      <c r="Z133" s="336" t="s">
        <v>1404</v>
      </c>
      <c r="AA133" s="336" t="s">
        <v>1403</v>
      </c>
      <c r="AB133" s="336">
        <v>76</v>
      </c>
      <c r="AC133" s="336">
        <v>7612</v>
      </c>
      <c r="AD133" s="336">
        <v>228361</v>
      </c>
      <c r="AE133" s="336" t="s">
        <v>1542</v>
      </c>
      <c r="AF133" s="336" t="s">
        <v>1541</v>
      </c>
      <c r="AG133" s="336" t="s">
        <v>1540</v>
      </c>
      <c r="AH133" s="336" t="s">
        <v>1539</v>
      </c>
      <c r="AI133" s="336">
        <v>100</v>
      </c>
      <c r="AJ133" s="336" t="s">
        <v>1538</v>
      </c>
    </row>
    <row r="134" spans="1:36" x14ac:dyDescent="0.25">
      <c r="A134" s="336">
        <v>201906</v>
      </c>
      <c r="B134" s="336" t="s">
        <v>1547</v>
      </c>
      <c r="C134" s="336" t="s">
        <v>1540</v>
      </c>
      <c r="D134" s="336" t="s">
        <v>1546</v>
      </c>
      <c r="E134" s="336">
        <v>1248220</v>
      </c>
      <c r="F134" s="336">
        <v>20190626</v>
      </c>
      <c r="G134" s="1195">
        <v>25071.73</v>
      </c>
      <c r="H134" s="1195">
        <v>0</v>
      </c>
      <c r="I134" s="1195">
        <v>25071.73</v>
      </c>
      <c r="J134" s="336" t="s">
        <v>1616</v>
      </c>
      <c r="K134" s="336" t="s">
        <v>1615</v>
      </c>
      <c r="L134" s="336">
        <v>915</v>
      </c>
      <c r="M134" s="336">
        <v>143947</v>
      </c>
      <c r="N134" s="336">
        <v>172607.75</v>
      </c>
      <c r="O134" s="336" t="s">
        <v>1421</v>
      </c>
      <c r="P134" s="336" t="s">
        <v>1611</v>
      </c>
      <c r="Q134" s="336" t="s">
        <v>1408</v>
      </c>
      <c r="R134" s="336" t="s">
        <v>1409</v>
      </c>
      <c r="S134" s="336" t="s">
        <v>1408</v>
      </c>
      <c r="T134" s="336" t="s">
        <v>1407</v>
      </c>
      <c r="U134" s="336">
        <v>0</v>
      </c>
      <c r="V134" s="336" t="s">
        <v>1405</v>
      </c>
      <c r="W134" s="336" t="s">
        <v>1403</v>
      </c>
      <c r="X134" s="336" t="s">
        <v>411</v>
      </c>
      <c r="Y134" s="336" t="s">
        <v>1403</v>
      </c>
      <c r="Z134" s="336" t="s">
        <v>1404</v>
      </c>
      <c r="AA134" s="336" t="s">
        <v>1403</v>
      </c>
      <c r="AB134" s="336">
        <v>76</v>
      </c>
      <c r="AC134" s="336">
        <v>7612</v>
      </c>
      <c r="AD134" s="336">
        <v>228361</v>
      </c>
      <c r="AE134" s="336" t="s">
        <v>1542</v>
      </c>
      <c r="AF134" s="336" t="s">
        <v>1541</v>
      </c>
      <c r="AG134" s="336" t="s">
        <v>1540</v>
      </c>
      <c r="AH134" s="336" t="s">
        <v>1539</v>
      </c>
      <c r="AI134" s="336">
        <v>100</v>
      </c>
      <c r="AJ134" s="336" t="s">
        <v>1538</v>
      </c>
    </row>
    <row r="135" spans="1:36" x14ac:dyDescent="0.25">
      <c r="A135" s="336">
        <v>201906</v>
      </c>
      <c r="B135" s="336" t="s">
        <v>1547</v>
      </c>
      <c r="C135" s="336" t="s">
        <v>1540</v>
      </c>
      <c r="D135" s="336" t="s">
        <v>1546</v>
      </c>
      <c r="E135" s="336">
        <v>1249009</v>
      </c>
      <c r="F135" s="336">
        <v>20190708</v>
      </c>
      <c r="G135" s="1195">
        <v>232173.3</v>
      </c>
      <c r="H135" s="1195">
        <v>0</v>
      </c>
      <c r="I135" s="1195">
        <v>232173.3</v>
      </c>
      <c r="J135" s="336" t="s">
        <v>1558</v>
      </c>
      <c r="K135" s="336" t="s">
        <v>1614</v>
      </c>
      <c r="L135" s="336">
        <v>915</v>
      </c>
      <c r="M135" s="336">
        <v>144372</v>
      </c>
      <c r="N135" s="336">
        <v>914421.21</v>
      </c>
      <c r="O135" s="336" t="s">
        <v>1421</v>
      </c>
      <c r="P135" s="336" t="s">
        <v>1611</v>
      </c>
      <c r="Q135" s="336" t="s">
        <v>1408</v>
      </c>
      <c r="R135" s="336" t="s">
        <v>1409</v>
      </c>
      <c r="S135" s="336" t="s">
        <v>1408</v>
      </c>
      <c r="T135" s="336" t="s">
        <v>1407</v>
      </c>
      <c r="U135" s="336">
        <v>0</v>
      </c>
      <c r="V135" s="336" t="s">
        <v>1405</v>
      </c>
      <c r="W135" s="336" t="s">
        <v>1403</v>
      </c>
      <c r="X135" s="336" t="s">
        <v>411</v>
      </c>
      <c r="Y135" s="336" t="s">
        <v>1403</v>
      </c>
      <c r="Z135" s="336" t="s">
        <v>1404</v>
      </c>
      <c r="AA135" s="336" t="s">
        <v>1403</v>
      </c>
      <c r="AB135" s="336">
        <v>76</v>
      </c>
      <c r="AC135" s="336">
        <v>7612</v>
      </c>
      <c r="AD135" s="336">
        <v>228361</v>
      </c>
      <c r="AE135" s="336" t="s">
        <v>1542</v>
      </c>
      <c r="AF135" s="336" t="s">
        <v>1541</v>
      </c>
      <c r="AG135" s="336" t="s">
        <v>1540</v>
      </c>
      <c r="AH135" s="336" t="s">
        <v>1539</v>
      </c>
      <c r="AI135" s="336">
        <v>100</v>
      </c>
      <c r="AJ135" s="336" t="s">
        <v>1538</v>
      </c>
    </row>
    <row r="136" spans="1:36" x14ac:dyDescent="0.25">
      <c r="A136" s="336">
        <v>201906</v>
      </c>
      <c r="B136" s="336" t="s">
        <v>1547</v>
      </c>
      <c r="C136" s="336" t="s">
        <v>1540</v>
      </c>
      <c r="D136" s="336" t="s">
        <v>1546</v>
      </c>
      <c r="E136" s="336">
        <v>1249009</v>
      </c>
      <c r="F136" s="336">
        <v>20190708</v>
      </c>
      <c r="G136" s="1195">
        <v>27200</v>
      </c>
      <c r="H136" s="1195">
        <v>0</v>
      </c>
      <c r="I136" s="1195">
        <v>27200</v>
      </c>
      <c r="J136" s="336" t="s">
        <v>1557</v>
      </c>
      <c r="K136" s="336" t="s">
        <v>1614</v>
      </c>
      <c r="L136" s="336">
        <v>915</v>
      </c>
      <c r="M136" s="336">
        <v>144372</v>
      </c>
      <c r="N136" s="336">
        <v>914421.21</v>
      </c>
      <c r="O136" s="336" t="s">
        <v>1421</v>
      </c>
      <c r="P136" s="336" t="s">
        <v>1611</v>
      </c>
      <c r="Q136" s="336" t="s">
        <v>1408</v>
      </c>
      <c r="R136" s="336" t="s">
        <v>1409</v>
      </c>
      <c r="S136" s="336" t="s">
        <v>1408</v>
      </c>
      <c r="T136" s="336" t="s">
        <v>1407</v>
      </c>
      <c r="U136" s="336">
        <v>0</v>
      </c>
      <c r="V136" s="336" t="s">
        <v>1405</v>
      </c>
      <c r="W136" s="336" t="s">
        <v>1403</v>
      </c>
      <c r="X136" s="336" t="s">
        <v>411</v>
      </c>
      <c r="Y136" s="336" t="s">
        <v>1403</v>
      </c>
      <c r="Z136" s="336" t="s">
        <v>1404</v>
      </c>
      <c r="AA136" s="336" t="s">
        <v>1403</v>
      </c>
      <c r="AB136" s="336">
        <v>76</v>
      </c>
      <c r="AC136" s="336">
        <v>7612</v>
      </c>
      <c r="AD136" s="336">
        <v>228361</v>
      </c>
      <c r="AE136" s="336" t="s">
        <v>1542</v>
      </c>
      <c r="AF136" s="336" t="s">
        <v>1541</v>
      </c>
      <c r="AG136" s="336" t="s">
        <v>1540</v>
      </c>
      <c r="AH136" s="336" t="s">
        <v>1539</v>
      </c>
      <c r="AI136" s="336">
        <v>100</v>
      </c>
      <c r="AJ136" s="336" t="s">
        <v>1538</v>
      </c>
    </row>
    <row r="137" spans="1:36" x14ac:dyDescent="0.25">
      <c r="A137" s="336">
        <v>201906</v>
      </c>
      <c r="B137" s="336" t="s">
        <v>1547</v>
      </c>
      <c r="C137" s="336" t="s">
        <v>1540</v>
      </c>
      <c r="D137" s="336" t="s">
        <v>1546</v>
      </c>
      <c r="E137" s="336">
        <v>1249009</v>
      </c>
      <c r="F137" s="336">
        <v>20190708</v>
      </c>
      <c r="G137" s="1195">
        <v>28800</v>
      </c>
      <c r="H137" s="1195">
        <v>0</v>
      </c>
      <c r="I137" s="1195">
        <v>28800</v>
      </c>
      <c r="J137" s="336" t="s">
        <v>1556</v>
      </c>
      <c r="K137" s="336" t="s">
        <v>1614</v>
      </c>
      <c r="L137" s="336">
        <v>915</v>
      </c>
      <c r="M137" s="336">
        <v>144372</v>
      </c>
      <c r="N137" s="336">
        <v>914421.21</v>
      </c>
      <c r="O137" s="336" t="s">
        <v>1421</v>
      </c>
      <c r="P137" s="336" t="s">
        <v>1611</v>
      </c>
      <c r="Q137" s="336" t="s">
        <v>1408</v>
      </c>
      <c r="R137" s="336" t="s">
        <v>1409</v>
      </c>
      <c r="S137" s="336" t="s">
        <v>1408</v>
      </c>
      <c r="T137" s="336" t="s">
        <v>1407</v>
      </c>
      <c r="U137" s="336">
        <v>0</v>
      </c>
      <c r="V137" s="336" t="s">
        <v>1405</v>
      </c>
      <c r="W137" s="336" t="s">
        <v>1403</v>
      </c>
      <c r="X137" s="336" t="s">
        <v>411</v>
      </c>
      <c r="Y137" s="336" t="s">
        <v>1403</v>
      </c>
      <c r="Z137" s="336" t="s">
        <v>1404</v>
      </c>
      <c r="AA137" s="336" t="s">
        <v>1403</v>
      </c>
      <c r="AB137" s="336">
        <v>76</v>
      </c>
      <c r="AC137" s="336">
        <v>7612</v>
      </c>
      <c r="AD137" s="336">
        <v>228361</v>
      </c>
      <c r="AE137" s="336" t="s">
        <v>1542</v>
      </c>
      <c r="AF137" s="336" t="s">
        <v>1541</v>
      </c>
      <c r="AG137" s="336" t="s">
        <v>1540</v>
      </c>
      <c r="AH137" s="336" t="s">
        <v>1539</v>
      </c>
      <c r="AI137" s="336">
        <v>100</v>
      </c>
      <c r="AJ137" s="336" t="s">
        <v>1538</v>
      </c>
    </row>
    <row r="138" spans="1:36" x14ac:dyDescent="0.25">
      <c r="A138" s="336">
        <v>201906</v>
      </c>
      <c r="B138" s="336" t="s">
        <v>1547</v>
      </c>
      <c r="C138" s="336" t="s">
        <v>1540</v>
      </c>
      <c r="D138" s="336" t="s">
        <v>1546</v>
      </c>
      <c r="E138" s="336">
        <v>1249010</v>
      </c>
      <c r="F138" s="336">
        <v>20190708</v>
      </c>
      <c r="G138" s="1195">
        <v>182352.87</v>
      </c>
      <c r="H138" s="1195">
        <v>0</v>
      </c>
      <c r="I138" s="1195">
        <v>182352.87</v>
      </c>
      <c r="J138" s="336" t="s">
        <v>1613</v>
      </c>
      <c r="K138" s="336" t="s">
        <v>1612</v>
      </c>
      <c r="L138" s="336">
        <v>915</v>
      </c>
      <c r="M138" s="336">
        <v>144372</v>
      </c>
      <c r="N138" s="336">
        <v>914421.21</v>
      </c>
      <c r="O138" s="336" t="s">
        <v>1421</v>
      </c>
      <c r="P138" s="336" t="s">
        <v>1611</v>
      </c>
      <c r="Q138" s="336" t="s">
        <v>1408</v>
      </c>
      <c r="R138" s="336" t="s">
        <v>1409</v>
      </c>
      <c r="S138" s="336" t="s">
        <v>1408</v>
      </c>
      <c r="T138" s="336" t="s">
        <v>1407</v>
      </c>
      <c r="U138" s="336">
        <v>0</v>
      </c>
      <c r="V138" s="336" t="s">
        <v>1405</v>
      </c>
      <c r="W138" s="336" t="s">
        <v>1403</v>
      </c>
      <c r="X138" s="336" t="s">
        <v>411</v>
      </c>
      <c r="Y138" s="336" t="s">
        <v>1403</v>
      </c>
      <c r="Z138" s="336" t="s">
        <v>1404</v>
      </c>
      <c r="AA138" s="336" t="s">
        <v>1403</v>
      </c>
      <c r="AB138" s="336">
        <v>76</v>
      </c>
      <c r="AC138" s="336">
        <v>7612</v>
      </c>
      <c r="AD138" s="336">
        <v>228361</v>
      </c>
      <c r="AE138" s="336" t="s">
        <v>1542</v>
      </c>
      <c r="AF138" s="336" t="s">
        <v>1541</v>
      </c>
      <c r="AG138" s="336" t="s">
        <v>1540</v>
      </c>
      <c r="AH138" s="336" t="s">
        <v>1539</v>
      </c>
      <c r="AI138" s="336">
        <v>100</v>
      </c>
      <c r="AJ138" s="336" t="s">
        <v>1538</v>
      </c>
    </row>
    <row r="139" spans="1:36" x14ac:dyDescent="0.25">
      <c r="A139" s="336"/>
      <c r="B139" s="336"/>
      <c r="C139" s="336"/>
      <c r="D139" s="336"/>
      <c r="E139" s="336"/>
      <c r="F139" s="336"/>
      <c r="G139" s="1194">
        <f>SUM(G97:G138)</f>
        <v>2164888.61</v>
      </c>
      <c r="H139" s="1195"/>
      <c r="I139" s="1195"/>
      <c r="J139" s="336"/>
      <c r="K139" s="336"/>
      <c r="L139" s="336"/>
      <c r="M139" s="336"/>
      <c r="N139" s="336"/>
      <c r="O139" s="336"/>
      <c r="P139" s="336"/>
      <c r="Q139" s="336"/>
      <c r="R139" s="336"/>
      <c r="S139" s="336"/>
      <c r="T139" s="336"/>
      <c r="U139" s="336"/>
      <c r="V139" s="336"/>
      <c r="W139" s="336"/>
      <c r="X139" s="336"/>
      <c r="Y139" s="336"/>
      <c r="Z139" s="336"/>
      <c r="AA139" s="336"/>
      <c r="AB139" s="336"/>
      <c r="AC139" s="336"/>
      <c r="AD139" s="336"/>
      <c r="AE139" s="336"/>
      <c r="AF139" s="336"/>
      <c r="AG139" s="336"/>
      <c r="AH139" s="336"/>
      <c r="AI139" s="336"/>
      <c r="AJ139" s="336"/>
    </row>
    <row r="140" spans="1:36" x14ac:dyDescent="0.25">
      <c r="A140" s="336"/>
      <c r="B140" s="1200" t="s">
        <v>1570</v>
      </c>
      <c r="C140" s="336"/>
      <c r="D140" s="336"/>
      <c r="E140" s="336"/>
      <c r="F140" s="336"/>
      <c r="G140" s="1195"/>
      <c r="H140" s="1195"/>
      <c r="I140" s="1195"/>
      <c r="J140" s="336"/>
      <c r="K140" s="336"/>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I140" s="336"/>
      <c r="AJ140" s="336"/>
    </row>
    <row r="141" spans="1:36" s="1200" customFormat="1" x14ac:dyDescent="0.25">
      <c r="A141" s="1200" t="s">
        <v>1460</v>
      </c>
      <c r="B141" s="1200" t="s">
        <v>1459</v>
      </c>
      <c r="C141" s="1200" t="s">
        <v>1458</v>
      </c>
      <c r="D141" s="1200" t="s">
        <v>1457</v>
      </c>
      <c r="E141" s="1200" t="s">
        <v>1456</v>
      </c>
      <c r="F141" s="1200" t="s">
        <v>1455</v>
      </c>
      <c r="G141" s="1193" t="s">
        <v>1454</v>
      </c>
      <c r="H141" s="1193" t="s">
        <v>1453</v>
      </c>
      <c r="I141" s="1193" t="s">
        <v>1452</v>
      </c>
      <c r="J141" s="1200" t="s">
        <v>1451</v>
      </c>
      <c r="K141" s="1200" t="s">
        <v>1450</v>
      </c>
      <c r="L141" s="1200" t="s">
        <v>1449</v>
      </c>
      <c r="M141" s="1200" t="s">
        <v>1448</v>
      </c>
      <c r="N141" s="1200" t="s">
        <v>1447</v>
      </c>
      <c r="O141" s="1200" t="s">
        <v>1446</v>
      </c>
      <c r="P141" s="1200" t="s">
        <v>1445</v>
      </c>
      <c r="Q141" s="1200" t="s">
        <v>1444</v>
      </c>
      <c r="R141" s="1200" t="s">
        <v>1443</v>
      </c>
      <c r="S141" s="1200" t="s">
        <v>1442</v>
      </c>
      <c r="T141" s="1200" t="s">
        <v>1441</v>
      </c>
      <c r="U141" s="1200" t="s">
        <v>1440</v>
      </c>
      <c r="V141" s="1200" t="s">
        <v>1439</v>
      </c>
      <c r="W141" s="1200" t="s">
        <v>1438</v>
      </c>
      <c r="X141" s="1200" t="s">
        <v>1437</v>
      </c>
      <c r="Y141" s="1200" t="s">
        <v>1436</v>
      </c>
      <c r="Z141" s="1200" t="s">
        <v>1435</v>
      </c>
      <c r="AA141" s="1200" t="s">
        <v>1434</v>
      </c>
      <c r="AB141" s="1200" t="s">
        <v>1433</v>
      </c>
      <c r="AC141" s="1200" t="s">
        <v>1432</v>
      </c>
      <c r="AD141" s="1200" t="s">
        <v>1431</v>
      </c>
      <c r="AE141" s="1200" t="s">
        <v>1430</v>
      </c>
      <c r="AF141" s="1200" t="s">
        <v>1429</v>
      </c>
      <c r="AG141" s="1200" t="s">
        <v>1428</v>
      </c>
      <c r="AH141" s="1200" t="s">
        <v>1427</v>
      </c>
      <c r="AI141" s="1200" t="s">
        <v>1426</v>
      </c>
      <c r="AJ141" s="1200" t="s">
        <v>1425</v>
      </c>
    </row>
    <row r="142" spans="1:36" x14ac:dyDescent="0.25">
      <c r="A142" s="1199">
        <v>201810</v>
      </c>
      <c r="B142" s="1199" t="s">
        <v>1547</v>
      </c>
      <c r="C142" s="1199" t="s">
        <v>1540</v>
      </c>
      <c r="D142" s="1199" t="s">
        <v>1546</v>
      </c>
      <c r="E142" s="1199">
        <v>1246218</v>
      </c>
      <c r="F142" s="1199">
        <v>20181009</v>
      </c>
      <c r="G142" s="959">
        <v>6000</v>
      </c>
      <c r="H142" s="959">
        <v>0</v>
      </c>
      <c r="I142" s="959">
        <v>6000</v>
      </c>
      <c r="J142" s="1199" t="s">
        <v>1573</v>
      </c>
      <c r="K142" s="1199" t="s">
        <v>1610</v>
      </c>
      <c r="L142" s="1199">
        <v>901</v>
      </c>
      <c r="M142" s="1199">
        <v>138570</v>
      </c>
      <c r="N142" s="1199">
        <v>78039</v>
      </c>
      <c r="O142" s="1199" t="s">
        <v>1421</v>
      </c>
      <c r="P142" s="1199" t="s">
        <v>1570</v>
      </c>
      <c r="Q142" s="1199" t="s">
        <v>1408</v>
      </c>
      <c r="R142" s="1199" t="s">
        <v>1409</v>
      </c>
      <c r="S142" s="1199" t="s">
        <v>1408</v>
      </c>
      <c r="T142" s="1199" t="s">
        <v>1407</v>
      </c>
      <c r="U142" s="1199">
        <v>0</v>
      </c>
      <c r="V142" s="1199" t="s">
        <v>1405</v>
      </c>
      <c r="W142" s="1199" t="s">
        <v>1403</v>
      </c>
      <c r="X142" s="1199" t="s">
        <v>411</v>
      </c>
      <c r="Y142" s="1199" t="s">
        <v>1403</v>
      </c>
      <c r="Z142" s="1199" t="s">
        <v>1404</v>
      </c>
      <c r="AA142" s="1199" t="s">
        <v>1403</v>
      </c>
      <c r="AB142" s="1199">
        <v>76</v>
      </c>
      <c r="AC142" s="1199">
        <v>7612</v>
      </c>
      <c r="AD142" s="1199">
        <v>228361</v>
      </c>
      <c r="AE142" s="1199" t="s">
        <v>1542</v>
      </c>
      <c r="AF142" s="1199" t="s">
        <v>1541</v>
      </c>
      <c r="AG142" s="1199" t="s">
        <v>1540</v>
      </c>
      <c r="AH142" s="1199" t="s">
        <v>1539</v>
      </c>
      <c r="AI142" s="1199">
        <v>100</v>
      </c>
      <c r="AJ142" s="1199" t="s">
        <v>1538</v>
      </c>
    </row>
    <row r="143" spans="1:36" x14ac:dyDescent="0.25">
      <c r="A143" s="1199">
        <v>201810</v>
      </c>
      <c r="B143" s="1199" t="s">
        <v>1547</v>
      </c>
      <c r="C143" s="1199" t="s">
        <v>1540</v>
      </c>
      <c r="D143" s="1199" t="s">
        <v>1546</v>
      </c>
      <c r="E143" s="1199">
        <v>1246218</v>
      </c>
      <c r="F143" s="1199">
        <v>20181009</v>
      </c>
      <c r="G143" s="959">
        <v>25200</v>
      </c>
      <c r="H143" s="959">
        <v>0</v>
      </c>
      <c r="I143" s="959">
        <v>25200</v>
      </c>
      <c r="J143" s="1199" t="s">
        <v>1545</v>
      </c>
      <c r="K143" s="1199" t="s">
        <v>1610</v>
      </c>
      <c r="L143" s="1199">
        <v>901</v>
      </c>
      <c r="M143" s="1199">
        <v>138570</v>
      </c>
      <c r="N143" s="1199">
        <v>78039</v>
      </c>
      <c r="O143" s="1199" t="s">
        <v>1421</v>
      </c>
      <c r="P143" s="1199" t="s">
        <v>1570</v>
      </c>
      <c r="Q143" s="1199" t="s">
        <v>1408</v>
      </c>
      <c r="R143" s="1199" t="s">
        <v>1409</v>
      </c>
      <c r="S143" s="1199" t="s">
        <v>1408</v>
      </c>
      <c r="T143" s="1199" t="s">
        <v>1407</v>
      </c>
      <c r="U143" s="1199">
        <v>0</v>
      </c>
      <c r="V143" s="1199" t="s">
        <v>1405</v>
      </c>
      <c r="W143" s="1199" t="s">
        <v>1403</v>
      </c>
      <c r="X143" s="1199" t="s">
        <v>411</v>
      </c>
      <c r="Y143" s="1199" t="s">
        <v>1403</v>
      </c>
      <c r="Z143" s="1199" t="s">
        <v>1404</v>
      </c>
      <c r="AA143" s="1199" t="s">
        <v>1403</v>
      </c>
      <c r="AB143" s="1199">
        <v>76</v>
      </c>
      <c r="AC143" s="1199">
        <v>7612</v>
      </c>
      <c r="AD143" s="1199">
        <v>228361</v>
      </c>
      <c r="AE143" s="1199" t="s">
        <v>1542</v>
      </c>
      <c r="AF143" s="1199" t="s">
        <v>1541</v>
      </c>
      <c r="AG143" s="1199" t="s">
        <v>1540</v>
      </c>
      <c r="AH143" s="1199" t="s">
        <v>1539</v>
      </c>
      <c r="AI143" s="1199">
        <v>100</v>
      </c>
      <c r="AJ143" s="1199" t="s">
        <v>1538</v>
      </c>
    </row>
    <row r="144" spans="1:36" x14ac:dyDescent="0.25">
      <c r="A144" s="1199">
        <v>201810</v>
      </c>
      <c r="B144" s="1199" t="s">
        <v>1547</v>
      </c>
      <c r="C144" s="1199" t="s">
        <v>1540</v>
      </c>
      <c r="D144" s="1199" t="s">
        <v>1546</v>
      </c>
      <c r="E144" s="1199">
        <v>1246218</v>
      </c>
      <c r="F144" s="1199">
        <v>20181009</v>
      </c>
      <c r="G144" s="959">
        <v>7950</v>
      </c>
      <c r="H144" s="959">
        <v>0</v>
      </c>
      <c r="I144" s="959">
        <v>7950</v>
      </c>
      <c r="J144" s="1199" t="s">
        <v>1572</v>
      </c>
      <c r="K144" s="1199" t="s">
        <v>1610</v>
      </c>
      <c r="L144" s="1199">
        <v>901</v>
      </c>
      <c r="M144" s="1199">
        <v>138570</v>
      </c>
      <c r="N144" s="1199">
        <v>78039</v>
      </c>
      <c r="O144" s="1199" t="s">
        <v>1421</v>
      </c>
      <c r="P144" s="1199" t="s">
        <v>1570</v>
      </c>
      <c r="Q144" s="1199" t="s">
        <v>1408</v>
      </c>
      <c r="R144" s="1199" t="s">
        <v>1409</v>
      </c>
      <c r="S144" s="1199" t="s">
        <v>1408</v>
      </c>
      <c r="T144" s="1199" t="s">
        <v>1407</v>
      </c>
      <c r="U144" s="1199">
        <v>0</v>
      </c>
      <c r="V144" s="1199" t="s">
        <v>1405</v>
      </c>
      <c r="W144" s="1199" t="s">
        <v>1403</v>
      </c>
      <c r="X144" s="1199" t="s">
        <v>411</v>
      </c>
      <c r="Y144" s="1199" t="s">
        <v>1403</v>
      </c>
      <c r="Z144" s="1199" t="s">
        <v>1404</v>
      </c>
      <c r="AA144" s="1199" t="s">
        <v>1403</v>
      </c>
      <c r="AB144" s="1199">
        <v>76</v>
      </c>
      <c r="AC144" s="1199">
        <v>7612</v>
      </c>
      <c r="AD144" s="1199">
        <v>228361</v>
      </c>
      <c r="AE144" s="1199" t="s">
        <v>1542</v>
      </c>
      <c r="AF144" s="1199" t="s">
        <v>1541</v>
      </c>
      <c r="AG144" s="1199" t="s">
        <v>1540</v>
      </c>
      <c r="AH144" s="1199" t="s">
        <v>1539</v>
      </c>
      <c r="AI144" s="1199">
        <v>100</v>
      </c>
      <c r="AJ144" s="1199" t="s">
        <v>1538</v>
      </c>
    </row>
    <row r="145" spans="1:36" x14ac:dyDescent="0.25">
      <c r="A145" s="1199">
        <v>201810</v>
      </c>
      <c r="B145" s="1199" t="s">
        <v>1547</v>
      </c>
      <c r="C145" s="1199" t="s">
        <v>1540</v>
      </c>
      <c r="D145" s="1199" t="s">
        <v>1546</v>
      </c>
      <c r="E145" s="1199">
        <v>1246219</v>
      </c>
      <c r="F145" s="1199">
        <v>20181009</v>
      </c>
      <c r="G145" s="959">
        <v>4400</v>
      </c>
      <c r="H145" s="959">
        <v>0</v>
      </c>
      <c r="I145" s="959">
        <v>4400</v>
      </c>
      <c r="J145" s="1199" t="s">
        <v>1573</v>
      </c>
      <c r="K145" s="1199" t="s">
        <v>1609</v>
      </c>
      <c r="L145" s="1199">
        <v>901</v>
      </c>
      <c r="M145" s="1199">
        <v>138570</v>
      </c>
      <c r="N145" s="1199">
        <v>78039</v>
      </c>
      <c r="O145" s="1199" t="s">
        <v>1421</v>
      </c>
      <c r="P145" s="1199" t="s">
        <v>1570</v>
      </c>
      <c r="Q145" s="1199" t="s">
        <v>1408</v>
      </c>
      <c r="R145" s="1199" t="s">
        <v>1409</v>
      </c>
      <c r="S145" s="1199" t="s">
        <v>1408</v>
      </c>
      <c r="T145" s="1199" t="s">
        <v>1407</v>
      </c>
      <c r="U145" s="1199">
        <v>0</v>
      </c>
      <c r="V145" s="1199" t="s">
        <v>1405</v>
      </c>
      <c r="W145" s="1199" t="s">
        <v>1403</v>
      </c>
      <c r="X145" s="1199" t="s">
        <v>411</v>
      </c>
      <c r="Y145" s="1199" t="s">
        <v>1403</v>
      </c>
      <c r="Z145" s="1199" t="s">
        <v>1404</v>
      </c>
      <c r="AA145" s="1199" t="s">
        <v>1403</v>
      </c>
      <c r="AB145" s="1199">
        <v>76</v>
      </c>
      <c r="AC145" s="1199">
        <v>7612</v>
      </c>
      <c r="AD145" s="1199">
        <v>228361</v>
      </c>
      <c r="AE145" s="1199" t="s">
        <v>1542</v>
      </c>
      <c r="AF145" s="1199" t="s">
        <v>1541</v>
      </c>
      <c r="AG145" s="1199" t="s">
        <v>1540</v>
      </c>
      <c r="AH145" s="1199" t="s">
        <v>1539</v>
      </c>
      <c r="AI145" s="1199">
        <v>100</v>
      </c>
      <c r="AJ145" s="1199" t="s">
        <v>1538</v>
      </c>
    </row>
    <row r="146" spans="1:36" x14ac:dyDescent="0.25">
      <c r="A146" s="1199">
        <v>201810</v>
      </c>
      <c r="B146" s="1199" t="s">
        <v>1547</v>
      </c>
      <c r="C146" s="1199" t="s">
        <v>1540</v>
      </c>
      <c r="D146" s="1199" t="s">
        <v>1546</v>
      </c>
      <c r="E146" s="1199">
        <v>1246219</v>
      </c>
      <c r="F146" s="1199">
        <v>20181009</v>
      </c>
      <c r="G146" s="959">
        <v>18480</v>
      </c>
      <c r="H146" s="959">
        <v>0</v>
      </c>
      <c r="I146" s="959">
        <v>18480</v>
      </c>
      <c r="J146" s="1199" t="s">
        <v>1545</v>
      </c>
      <c r="K146" s="1199" t="s">
        <v>1609</v>
      </c>
      <c r="L146" s="1199">
        <v>901</v>
      </c>
      <c r="M146" s="1199">
        <v>138570</v>
      </c>
      <c r="N146" s="1199">
        <v>78039</v>
      </c>
      <c r="O146" s="1199" t="s">
        <v>1421</v>
      </c>
      <c r="P146" s="1199" t="s">
        <v>1570</v>
      </c>
      <c r="Q146" s="1199" t="s">
        <v>1408</v>
      </c>
      <c r="R146" s="1199" t="s">
        <v>1409</v>
      </c>
      <c r="S146" s="1199" t="s">
        <v>1408</v>
      </c>
      <c r="T146" s="1199" t="s">
        <v>1407</v>
      </c>
      <c r="U146" s="1199">
        <v>0</v>
      </c>
      <c r="V146" s="1199" t="s">
        <v>1405</v>
      </c>
      <c r="W146" s="1199" t="s">
        <v>1403</v>
      </c>
      <c r="X146" s="1199" t="s">
        <v>411</v>
      </c>
      <c r="Y146" s="1199" t="s">
        <v>1403</v>
      </c>
      <c r="Z146" s="1199" t="s">
        <v>1404</v>
      </c>
      <c r="AA146" s="1199" t="s">
        <v>1403</v>
      </c>
      <c r="AB146" s="1199">
        <v>76</v>
      </c>
      <c r="AC146" s="1199">
        <v>7612</v>
      </c>
      <c r="AD146" s="1199">
        <v>228361</v>
      </c>
      <c r="AE146" s="1199" t="s">
        <v>1542</v>
      </c>
      <c r="AF146" s="1199" t="s">
        <v>1541</v>
      </c>
      <c r="AG146" s="1199" t="s">
        <v>1540</v>
      </c>
      <c r="AH146" s="1199" t="s">
        <v>1539</v>
      </c>
      <c r="AI146" s="1199">
        <v>100</v>
      </c>
      <c r="AJ146" s="1199" t="s">
        <v>1538</v>
      </c>
    </row>
    <row r="147" spans="1:36" x14ac:dyDescent="0.25">
      <c r="A147" s="1199">
        <v>201810</v>
      </c>
      <c r="B147" s="1199" t="s">
        <v>1547</v>
      </c>
      <c r="C147" s="1199" t="s">
        <v>1540</v>
      </c>
      <c r="D147" s="1199" t="s">
        <v>1546</v>
      </c>
      <c r="E147" s="1199">
        <v>1246219</v>
      </c>
      <c r="F147" s="1199">
        <v>20181009</v>
      </c>
      <c r="G147" s="959">
        <v>5830</v>
      </c>
      <c r="H147" s="959">
        <v>0</v>
      </c>
      <c r="I147" s="959">
        <v>5830</v>
      </c>
      <c r="J147" s="1199" t="s">
        <v>1572</v>
      </c>
      <c r="K147" s="1199" t="s">
        <v>1609</v>
      </c>
      <c r="L147" s="1199">
        <v>901</v>
      </c>
      <c r="M147" s="1199">
        <v>138570</v>
      </c>
      <c r="N147" s="1199">
        <v>78039</v>
      </c>
      <c r="O147" s="1199" t="s">
        <v>1421</v>
      </c>
      <c r="P147" s="1199" t="s">
        <v>1570</v>
      </c>
      <c r="Q147" s="1199" t="s">
        <v>1408</v>
      </c>
      <c r="R147" s="1199" t="s">
        <v>1409</v>
      </c>
      <c r="S147" s="1199" t="s">
        <v>1408</v>
      </c>
      <c r="T147" s="1199" t="s">
        <v>1407</v>
      </c>
      <c r="U147" s="1199">
        <v>0</v>
      </c>
      <c r="V147" s="1199" t="s">
        <v>1405</v>
      </c>
      <c r="W147" s="1199" t="s">
        <v>1403</v>
      </c>
      <c r="X147" s="1199" t="s">
        <v>411</v>
      </c>
      <c r="Y147" s="1199" t="s">
        <v>1403</v>
      </c>
      <c r="Z147" s="1199" t="s">
        <v>1404</v>
      </c>
      <c r="AA147" s="1199" t="s">
        <v>1403</v>
      </c>
      <c r="AB147" s="1199">
        <v>76</v>
      </c>
      <c r="AC147" s="1199">
        <v>7612</v>
      </c>
      <c r="AD147" s="1199">
        <v>228361</v>
      </c>
      <c r="AE147" s="1199" t="s">
        <v>1542</v>
      </c>
      <c r="AF147" s="1199" t="s">
        <v>1541</v>
      </c>
      <c r="AG147" s="1199" t="s">
        <v>1540</v>
      </c>
      <c r="AH147" s="1199" t="s">
        <v>1539</v>
      </c>
      <c r="AI147" s="1199">
        <v>100</v>
      </c>
      <c r="AJ147" s="1199" t="s">
        <v>1538</v>
      </c>
    </row>
    <row r="148" spans="1:36" x14ac:dyDescent="0.25">
      <c r="A148" s="1199">
        <v>201812</v>
      </c>
      <c r="B148" s="1199" t="s">
        <v>1547</v>
      </c>
      <c r="C148" s="1199" t="s">
        <v>1540</v>
      </c>
      <c r="D148" s="1199" t="s">
        <v>1546</v>
      </c>
      <c r="E148" s="1199">
        <v>1246744</v>
      </c>
      <c r="F148" s="1199">
        <v>20181205</v>
      </c>
      <c r="G148" s="959">
        <v>32000</v>
      </c>
      <c r="H148" s="959">
        <v>0</v>
      </c>
      <c r="I148" s="959">
        <v>32000</v>
      </c>
      <c r="J148" s="1199" t="s">
        <v>1608</v>
      </c>
      <c r="K148" s="1199" t="s">
        <v>1606</v>
      </c>
      <c r="L148" s="1199">
        <v>901</v>
      </c>
      <c r="M148" s="1199">
        <v>139672</v>
      </c>
      <c r="N148" s="1199">
        <v>403763.56</v>
      </c>
      <c r="O148" s="1199" t="s">
        <v>1421</v>
      </c>
      <c r="P148" s="1199" t="s">
        <v>1570</v>
      </c>
      <c r="Q148" s="1199" t="s">
        <v>1408</v>
      </c>
      <c r="R148" s="1199" t="s">
        <v>1409</v>
      </c>
      <c r="S148" s="1199" t="s">
        <v>1408</v>
      </c>
      <c r="T148" s="1199" t="s">
        <v>1407</v>
      </c>
      <c r="U148" s="1199">
        <v>0</v>
      </c>
      <c r="V148" s="1199" t="s">
        <v>1405</v>
      </c>
      <c r="W148" s="1199" t="s">
        <v>1403</v>
      </c>
      <c r="X148" s="1199" t="s">
        <v>411</v>
      </c>
      <c r="Y148" s="1199" t="s">
        <v>1403</v>
      </c>
      <c r="Z148" s="1199" t="s">
        <v>1404</v>
      </c>
      <c r="AA148" s="1199" t="s">
        <v>1403</v>
      </c>
      <c r="AB148" s="1199">
        <v>76</v>
      </c>
      <c r="AC148" s="1199">
        <v>7612</v>
      </c>
      <c r="AD148" s="1199">
        <v>228361</v>
      </c>
      <c r="AE148" s="1199" t="s">
        <v>1542</v>
      </c>
      <c r="AF148" s="1199" t="s">
        <v>1541</v>
      </c>
      <c r="AG148" s="1199" t="s">
        <v>1540</v>
      </c>
      <c r="AH148" s="1199" t="s">
        <v>1539</v>
      </c>
      <c r="AI148" s="1199">
        <v>100</v>
      </c>
      <c r="AJ148" s="1199" t="s">
        <v>1538</v>
      </c>
    </row>
    <row r="149" spans="1:36" x14ac:dyDescent="0.25">
      <c r="A149" s="1199">
        <v>201812</v>
      </c>
      <c r="B149" s="1199" t="s">
        <v>1547</v>
      </c>
      <c r="C149" s="1199" t="s">
        <v>1540</v>
      </c>
      <c r="D149" s="1199" t="s">
        <v>1546</v>
      </c>
      <c r="E149" s="1199">
        <v>1246744</v>
      </c>
      <c r="F149" s="1199">
        <v>20181205</v>
      </c>
      <c r="G149" s="959">
        <v>25600</v>
      </c>
      <c r="H149" s="959">
        <v>0</v>
      </c>
      <c r="I149" s="959">
        <v>25600</v>
      </c>
      <c r="J149" s="1199" t="s">
        <v>1582</v>
      </c>
      <c r="K149" s="1199" t="s">
        <v>1606</v>
      </c>
      <c r="L149" s="1199">
        <v>901</v>
      </c>
      <c r="M149" s="1199">
        <v>139672</v>
      </c>
      <c r="N149" s="1199">
        <v>403763.56</v>
      </c>
      <c r="O149" s="1199" t="s">
        <v>1421</v>
      </c>
      <c r="P149" s="1199" t="s">
        <v>1570</v>
      </c>
      <c r="Q149" s="1199" t="s">
        <v>1408</v>
      </c>
      <c r="R149" s="1199" t="s">
        <v>1409</v>
      </c>
      <c r="S149" s="1199" t="s">
        <v>1408</v>
      </c>
      <c r="T149" s="1199" t="s">
        <v>1407</v>
      </c>
      <c r="U149" s="1199">
        <v>0</v>
      </c>
      <c r="V149" s="1199" t="s">
        <v>1405</v>
      </c>
      <c r="W149" s="1199" t="s">
        <v>1403</v>
      </c>
      <c r="X149" s="1199" t="s">
        <v>411</v>
      </c>
      <c r="Y149" s="1199" t="s">
        <v>1403</v>
      </c>
      <c r="Z149" s="1199" t="s">
        <v>1404</v>
      </c>
      <c r="AA149" s="1199" t="s">
        <v>1403</v>
      </c>
      <c r="AB149" s="1199">
        <v>76</v>
      </c>
      <c r="AC149" s="1199">
        <v>7612</v>
      </c>
      <c r="AD149" s="1199">
        <v>228361</v>
      </c>
      <c r="AE149" s="1199" t="s">
        <v>1542</v>
      </c>
      <c r="AF149" s="1199" t="s">
        <v>1541</v>
      </c>
      <c r="AG149" s="1199" t="s">
        <v>1540</v>
      </c>
      <c r="AH149" s="1199" t="s">
        <v>1539</v>
      </c>
      <c r="AI149" s="1199">
        <v>100</v>
      </c>
      <c r="AJ149" s="1199" t="s">
        <v>1538</v>
      </c>
    </row>
    <row r="150" spans="1:36" x14ac:dyDescent="0.25">
      <c r="A150" s="1199">
        <v>201812</v>
      </c>
      <c r="B150" s="1199" t="s">
        <v>1547</v>
      </c>
      <c r="C150" s="1199" t="s">
        <v>1540</v>
      </c>
      <c r="D150" s="1199" t="s">
        <v>1546</v>
      </c>
      <c r="E150" s="1199">
        <v>1246744</v>
      </c>
      <c r="F150" s="1199">
        <v>20181205</v>
      </c>
      <c r="G150" s="959">
        <v>67200</v>
      </c>
      <c r="H150" s="959">
        <v>0</v>
      </c>
      <c r="I150" s="959">
        <v>67200</v>
      </c>
      <c r="J150" s="1199" t="s">
        <v>1597</v>
      </c>
      <c r="K150" s="1199" t="s">
        <v>1606</v>
      </c>
      <c r="L150" s="1199">
        <v>901</v>
      </c>
      <c r="M150" s="1199">
        <v>139672</v>
      </c>
      <c r="N150" s="1199">
        <v>403763.56</v>
      </c>
      <c r="O150" s="1199" t="s">
        <v>1421</v>
      </c>
      <c r="P150" s="1199" t="s">
        <v>1570</v>
      </c>
      <c r="Q150" s="1199" t="s">
        <v>1408</v>
      </c>
      <c r="R150" s="1199" t="s">
        <v>1409</v>
      </c>
      <c r="S150" s="1199" t="s">
        <v>1408</v>
      </c>
      <c r="T150" s="1199" t="s">
        <v>1407</v>
      </c>
      <c r="U150" s="1199">
        <v>0</v>
      </c>
      <c r="V150" s="1199" t="s">
        <v>1405</v>
      </c>
      <c r="W150" s="1199" t="s">
        <v>1403</v>
      </c>
      <c r="X150" s="1199" t="s">
        <v>411</v>
      </c>
      <c r="Y150" s="1199" t="s">
        <v>1403</v>
      </c>
      <c r="Z150" s="1199" t="s">
        <v>1404</v>
      </c>
      <c r="AA150" s="1199" t="s">
        <v>1403</v>
      </c>
      <c r="AB150" s="1199">
        <v>76</v>
      </c>
      <c r="AC150" s="1199">
        <v>7612</v>
      </c>
      <c r="AD150" s="1199">
        <v>228361</v>
      </c>
      <c r="AE150" s="1199" t="s">
        <v>1542</v>
      </c>
      <c r="AF150" s="1199" t="s">
        <v>1541</v>
      </c>
      <c r="AG150" s="1199" t="s">
        <v>1540</v>
      </c>
      <c r="AH150" s="1199" t="s">
        <v>1539</v>
      </c>
      <c r="AI150" s="1199">
        <v>100</v>
      </c>
      <c r="AJ150" s="1199" t="s">
        <v>1538</v>
      </c>
    </row>
    <row r="151" spans="1:36" x14ac:dyDescent="0.25">
      <c r="A151" s="1199">
        <v>201812</v>
      </c>
      <c r="B151" s="1199" t="s">
        <v>1547</v>
      </c>
      <c r="C151" s="1199" t="s">
        <v>1540</v>
      </c>
      <c r="D151" s="1199" t="s">
        <v>1546</v>
      </c>
      <c r="E151" s="1199">
        <v>1246744</v>
      </c>
      <c r="F151" s="1199">
        <v>20181205</v>
      </c>
      <c r="G151" s="959">
        <v>15400</v>
      </c>
      <c r="H151" s="959">
        <v>0</v>
      </c>
      <c r="I151" s="959">
        <v>15400</v>
      </c>
      <c r="J151" s="1199" t="s">
        <v>1607</v>
      </c>
      <c r="K151" s="1199" t="s">
        <v>1606</v>
      </c>
      <c r="L151" s="1199">
        <v>901</v>
      </c>
      <c r="M151" s="1199">
        <v>139672</v>
      </c>
      <c r="N151" s="1199">
        <v>403763.56</v>
      </c>
      <c r="O151" s="1199" t="s">
        <v>1421</v>
      </c>
      <c r="P151" s="1199" t="s">
        <v>1570</v>
      </c>
      <c r="Q151" s="1199" t="s">
        <v>1408</v>
      </c>
      <c r="R151" s="1199" t="s">
        <v>1409</v>
      </c>
      <c r="S151" s="1199" t="s">
        <v>1408</v>
      </c>
      <c r="T151" s="1199" t="s">
        <v>1407</v>
      </c>
      <c r="U151" s="1199">
        <v>0</v>
      </c>
      <c r="V151" s="1199" t="s">
        <v>1405</v>
      </c>
      <c r="W151" s="1199" t="s">
        <v>1403</v>
      </c>
      <c r="X151" s="1199" t="s">
        <v>411</v>
      </c>
      <c r="Y151" s="1199" t="s">
        <v>1403</v>
      </c>
      <c r="Z151" s="1199" t="s">
        <v>1404</v>
      </c>
      <c r="AA151" s="1199" t="s">
        <v>1403</v>
      </c>
      <c r="AB151" s="1199">
        <v>76</v>
      </c>
      <c r="AC151" s="1199">
        <v>7612</v>
      </c>
      <c r="AD151" s="1199">
        <v>228361</v>
      </c>
      <c r="AE151" s="1199" t="s">
        <v>1542</v>
      </c>
      <c r="AF151" s="1199" t="s">
        <v>1541</v>
      </c>
      <c r="AG151" s="1199" t="s">
        <v>1540</v>
      </c>
      <c r="AH151" s="1199" t="s">
        <v>1539</v>
      </c>
      <c r="AI151" s="1199">
        <v>100</v>
      </c>
      <c r="AJ151" s="1199" t="s">
        <v>1538</v>
      </c>
    </row>
    <row r="152" spans="1:36" x14ac:dyDescent="0.25">
      <c r="A152" s="1199">
        <v>201812</v>
      </c>
      <c r="B152" s="1199" t="s">
        <v>1547</v>
      </c>
      <c r="C152" s="1199" t="s">
        <v>1540</v>
      </c>
      <c r="D152" s="1199" t="s">
        <v>1546</v>
      </c>
      <c r="E152" s="1199">
        <v>1246745</v>
      </c>
      <c r="F152" s="1199">
        <v>20181205</v>
      </c>
      <c r="G152" s="959">
        <v>3200</v>
      </c>
      <c r="H152" s="959">
        <v>0</v>
      </c>
      <c r="I152" s="959">
        <v>3200</v>
      </c>
      <c r="J152" s="1199" t="s">
        <v>1573</v>
      </c>
      <c r="K152" s="1199" t="s">
        <v>1605</v>
      </c>
      <c r="L152" s="1199">
        <v>901</v>
      </c>
      <c r="M152" s="1199">
        <v>139672</v>
      </c>
      <c r="N152" s="1199">
        <v>403763.56</v>
      </c>
      <c r="O152" s="1199" t="s">
        <v>1421</v>
      </c>
      <c r="P152" s="1199" t="s">
        <v>1570</v>
      </c>
      <c r="Q152" s="1199" t="s">
        <v>1408</v>
      </c>
      <c r="R152" s="1199" t="s">
        <v>1409</v>
      </c>
      <c r="S152" s="1199" t="s">
        <v>1408</v>
      </c>
      <c r="T152" s="1199" t="s">
        <v>1407</v>
      </c>
      <c r="U152" s="1199">
        <v>0</v>
      </c>
      <c r="V152" s="1199" t="s">
        <v>1405</v>
      </c>
      <c r="W152" s="1199" t="s">
        <v>1403</v>
      </c>
      <c r="X152" s="1199" t="s">
        <v>411</v>
      </c>
      <c r="Y152" s="1199" t="s">
        <v>1403</v>
      </c>
      <c r="Z152" s="1199" t="s">
        <v>1404</v>
      </c>
      <c r="AA152" s="1199" t="s">
        <v>1403</v>
      </c>
      <c r="AB152" s="1199">
        <v>76</v>
      </c>
      <c r="AC152" s="1199">
        <v>7612</v>
      </c>
      <c r="AD152" s="1199">
        <v>228361</v>
      </c>
      <c r="AE152" s="1199" t="s">
        <v>1542</v>
      </c>
      <c r="AF152" s="1199" t="s">
        <v>1541</v>
      </c>
      <c r="AG152" s="1199" t="s">
        <v>1540</v>
      </c>
      <c r="AH152" s="1199" t="s">
        <v>1539</v>
      </c>
      <c r="AI152" s="1199">
        <v>100</v>
      </c>
      <c r="AJ152" s="1199" t="s">
        <v>1538</v>
      </c>
    </row>
    <row r="153" spans="1:36" x14ac:dyDescent="0.25">
      <c r="A153" s="1199">
        <v>201812</v>
      </c>
      <c r="B153" s="1199" t="s">
        <v>1547</v>
      </c>
      <c r="C153" s="1199" t="s">
        <v>1540</v>
      </c>
      <c r="D153" s="1199" t="s">
        <v>1546</v>
      </c>
      <c r="E153" s="1199">
        <v>1246745</v>
      </c>
      <c r="F153" s="1199">
        <v>20181205</v>
      </c>
      <c r="G153" s="959">
        <v>4800</v>
      </c>
      <c r="H153" s="959">
        <v>0</v>
      </c>
      <c r="I153" s="959">
        <v>4800</v>
      </c>
      <c r="J153" s="1199" t="s">
        <v>1545</v>
      </c>
      <c r="K153" s="1199" t="s">
        <v>1605</v>
      </c>
      <c r="L153" s="1199">
        <v>901</v>
      </c>
      <c r="M153" s="1199">
        <v>139672</v>
      </c>
      <c r="N153" s="1199">
        <v>403763.56</v>
      </c>
      <c r="O153" s="1199" t="s">
        <v>1421</v>
      </c>
      <c r="P153" s="1199" t="s">
        <v>1570</v>
      </c>
      <c r="Q153" s="1199" t="s">
        <v>1408</v>
      </c>
      <c r="R153" s="1199" t="s">
        <v>1409</v>
      </c>
      <c r="S153" s="1199" t="s">
        <v>1408</v>
      </c>
      <c r="T153" s="1199" t="s">
        <v>1407</v>
      </c>
      <c r="U153" s="1199">
        <v>0</v>
      </c>
      <c r="V153" s="1199" t="s">
        <v>1405</v>
      </c>
      <c r="W153" s="1199" t="s">
        <v>1403</v>
      </c>
      <c r="X153" s="1199" t="s">
        <v>411</v>
      </c>
      <c r="Y153" s="1199" t="s">
        <v>1403</v>
      </c>
      <c r="Z153" s="1199" t="s">
        <v>1404</v>
      </c>
      <c r="AA153" s="1199" t="s">
        <v>1403</v>
      </c>
      <c r="AB153" s="1199">
        <v>76</v>
      </c>
      <c r="AC153" s="1199">
        <v>7612</v>
      </c>
      <c r="AD153" s="1199">
        <v>228361</v>
      </c>
      <c r="AE153" s="1199" t="s">
        <v>1542</v>
      </c>
      <c r="AF153" s="1199" t="s">
        <v>1541</v>
      </c>
      <c r="AG153" s="1199" t="s">
        <v>1540</v>
      </c>
      <c r="AH153" s="1199" t="s">
        <v>1539</v>
      </c>
      <c r="AI153" s="1199">
        <v>100</v>
      </c>
      <c r="AJ153" s="1199" t="s">
        <v>1538</v>
      </c>
    </row>
    <row r="154" spans="1:36" x14ac:dyDescent="0.25">
      <c r="A154" s="1199">
        <v>201812</v>
      </c>
      <c r="B154" s="1199" t="s">
        <v>1547</v>
      </c>
      <c r="C154" s="1199" t="s">
        <v>1540</v>
      </c>
      <c r="D154" s="1199" t="s">
        <v>1546</v>
      </c>
      <c r="E154" s="1199">
        <v>1246745</v>
      </c>
      <c r="F154" s="1199">
        <v>20181205</v>
      </c>
      <c r="G154" s="959">
        <v>6720</v>
      </c>
      <c r="H154" s="959">
        <v>0</v>
      </c>
      <c r="I154" s="959">
        <v>6720</v>
      </c>
      <c r="J154" s="1199" t="s">
        <v>1572</v>
      </c>
      <c r="K154" s="1199" t="s">
        <v>1605</v>
      </c>
      <c r="L154" s="1199">
        <v>901</v>
      </c>
      <c r="M154" s="1199">
        <v>139672</v>
      </c>
      <c r="N154" s="1199">
        <v>403763.56</v>
      </c>
      <c r="O154" s="1199" t="s">
        <v>1421</v>
      </c>
      <c r="P154" s="1199" t="s">
        <v>1570</v>
      </c>
      <c r="Q154" s="1199" t="s">
        <v>1408</v>
      </c>
      <c r="R154" s="1199" t="s">
        <v>1409</v>
      </c>
      <c r="S154" s="1199" t="s">
        <v>1408</v>
      </c>
      <c r="T154" s="1199" t="s">
        <v>1407</v>
      </c>
      <c r="U154" s="1199">
        <v>0</v>
      </c>
      <c r="V154" s="1199" t="s">
        <v>1405</v>
      </c>
      <c r="W154" s="1199" t="s">
        <v>1403</v>
      </c>
      <c r="X154" s="1199" t="s">
        <v>411</v>
      </c>
      <c r="Y154" s="1199" t="s">
        <v>1403</v>
      </c>
      <c r="Z154" s="1199" t="s">
        <v>1404</v>
      </c>
      <c r="AA154" s="1199" t="s">
        <v>1403</v>
      </c>
      <c r="AB154" s="1199">
        <v>76</v>
      </c>
      <c r="AC154" s="1199">
        <v>7612</v>
      </c>
      <c r="AD154" s="1199">
        <v>228361</v>
      </c>
      <c r="AE154" s="1199" t="s">
        <v>1542</v>
      </c>
      <c r="AF154" s="1199" t="s">
        <v>1541</v>
      </c>
      <c r="AG154" s="1199" t="s">
        <v>1540</v>
      </c>
      <c r="AH154" s="1199" t="s">
        <v>1539</v>
      </c>
      <c r="AI154" s="1199">
        <v>100</v>
      </c>
      <c r="AJ154" s="1199" t="s">
        <v>1538</v>
      </c>
    </row>
    <row r="155" spans="1:36" x14ac:dyDescent="0.25">
      <c r="A155" s="1199">
        <v>201812</v>
      </c>
      <c r="B155" s="1199" t="s">
        <v>1547</v>
      </c>
      <c r="C155" s="1199" t="s">
        <v>1540</v>
      </c>
      <c r="D155" s="1199" t="s">
        <v>1546</v>
      </c>
      <c r="E155" s="1199">
        <v>1246745</v>
      </c>
      <c r="F155" s="1199">
        <v>20181205</v>
      </c>
      <c r="G155" s="959">
        <v>196178.75</v>
      </c>
      <c r="H155" s="959">
        <v>0</v>
      </c>
      <c r="I155" s="959">
        <v>196178.75</v>
      </c>
      <c r="J155" s="1199" t="s">
        <v>1595</v>
      </c>
      <c r="K155" s="1199" t="s">
        <v>1605</v>
      </c>
      <c r="L155" s="1199">
        <v>901</v>
      </c>
      <c r="M155" s="1199">
        <v>139672</v>
      </c>
      <c r="N155" s="1199">
        <v>403763.56</v>
      </c>
      <c r="O155" s="1199" t="s">
        <v>1421</v>
      </c>
      <c r="P155" s="1199" t="s">
        <v>1570</v>
      </c>
      <c r="Q155" s="1199" t="s">
        <v>1408</v>
      </c>
      <c r="R155" s="1199" t="s">
        <v>1409</v>
      </c>
      <c r="S155" s="1199" t="s">
        <v>1408</v>
      </c>
      <c r="T155" s="1199" t="s">
        <v>1407</v>
      </c>
      <c r="U155" s="1199">
        <v>0</v>
      </c>
      <c r="V155" s="1199" t="s">
        <v>1405</v>
      </c>
      <c r="W155" s="1199" t="s">
        <v>1403</v>
      </c>
      <c r="X155" s="1199" t="s">
        <v>411</v>
      </c>
      <c r="Y155" s="1199" t="s">
        <v>1403</v>
      </c>
      <c r="Z155" s="1199" t="s">
        <v>1404</v>
      </c>
      <c r="AA155" s="1199" t="s">
        <v>1403</v>
      </c>
      <c r="AB155" s="1199">
        <v>76</v>
      </c>
      <c r="AC155" s="1199">
        <v>7612</v>
      </c>
      <c r="AD155" s="1199">
        <v>228361</v>
      </c>
      <c r="AE155" s="1199" t="s">
        <v>1542</v>
      </c>
      <c r="AF155" s="1199" t="s">
        <v>1541</v>
      </c>
      <c r="AG155" s="1199" t="s">
        <v>1540</v>
      </c>
      <c r="AH155" s="1199" t="s">
        <v>1539</v>
      </c>
      <c r="AI155" s="1199">
        <v>100</v>
      </c>
      <c r="AJ155" s="1199" t="s">
        <v>1538</v>
      </c>
    </row>
    <row r="156" spans="1:36" x14ac:dyDescent="0.25">
      <c r="A156" s="1199">
        <v>201901</v>
      </c>
      <c r="B156" s="1199" t="s">
        <v>1547</v>
      </c>
      <c r="C156" s="1199" t="s">
        <v>1540</v>
      </c>
      <c r="D156" s="1199" t="s">
        <v>1546</v>
      </c>
      <c r="E156" s="1199">
        <v>1246963</v>
      </c>
      <c r="F156" s="1199">
        <v>20190108</v>
      </c>
      <c r="G156" s="959">
        <v>5600</v>
      </c>
      <c r="H156" s="959">
        <v>0</v>
      </c>
      <c r="I156" s="959">
        <v>5600</v>
      </c>
      <c r="J156" s="1199" t="s">
        <v>1569</v>
      </c>
      <c r="K156" s="1199" t="s">
        <v>1604</v>
      </c>
      <c r="L156" s="1199">
        <v>901</v>
      </c>
      <c r="M156" s="1199">
        <v>140114</v>
      </c>
      <c r="N156" s="1199">
        <v>617463.27</v>
      </c>
      <c r="O156" s="1199" t="s">
        <v>1421</v>
      </c>
      <c r="P156" s="1199" t="s">
        <v>1570</v>
      </c>
      <c r="Q156" s="1199" t="s">
        <v>1408</v>
      </c>
      <c r="R156" s="1199" t="s">
        <v>1409</v>
      </c>
      <c r="S156" s="1199" t="s">
        <v>1408</v>
      </c>
      <c r="T156" s="1199" t="s">
        <v>1407</v>
      </c>
      <c r="U156" s="1199">
        <v>0</v>
      </c>
      <c r="V156" s="1199" t="s">
        <v>1405</v>
      </c>
      <c r="W156" s="1199" t="s">
        <v>1403</v>
      </c>
      <c r="X156" s="1199" t="s">
        <v>411</v>
      </c>
      <c r="Y156" s="1199" t="s">
        <v>1403</v>
      </c>
      <c r="Z156" s="1199" t="s">
        <v>1404</v>
      </c>
      <c r="AA156" s="1199" t="s">
        <v>1403</v>
      </c>
      <c r="AB156" s="1199">
        <v>76</v>
      </c>
      <c r="AC156" s="1199">
        <v>7612</v>
      </c>
      <c r="AD156" s="1199">
        <v>228361</v>
      </c>
      <c r="AE156" s="1199" t="s">
        <v>1542</v>
      </c>
      <c r="AF156" s="1199" t="s">
        <v>1541</v>
      </c>
      <c r="AG156" s="1199" t="s">
        <v>1540</v>
      </c>
      <c r="AH156" s="1199" t="s">
        <v>1539</v>
      </c>
      <c r="AI156" s="1199">
        <v>100</v>
      </c>
      <c r="AJ156" s="1199" t="s">
        <v>1538</v>
      </c>
    </row>
    <row r="157" spans="1:36" x14ac:dyDescent="0.25">
      <c r="A157" s="1199">
        <v>201901</v>
      </c>
      <c r="B157" s="1199" t="s">
        <v>1547</v>
      </c>
      <c r="C157" s="1199" t="s">
        <v>1540</v>
      </c>
      <c r="D157" s="1199" t="s">
        <v>1546</v>
      </c>
      <c r="E157" s="1199">
        <v>1246963</v>
      </c>
      <c r="F157" s="1199">
        <v>20190108</v>
      </c>
      <c r="G157" s="959">
        <v>7840</v>
      </c>
      <c r="H157" s="959">
        <v>0</v>
      </c>
      <c r="I157" s="959">
        <v>7840</v>
      </c>
      <c r="J157" s="1199" t="s">
        <v>1568</v>
      </c>
      <c r="K157" s="1199" t="s">
        <v>1604</v>
      </c>
      <c r="L157" s="1199">
        <v>901</v>
      </c>
      <c r="M157" s="1199">
        <v>140114</v>
      </c>
      <c r="N157" s="1199">
        <v>617463.27</v>
      </c>
      <c r="O157" s="1199" t="s">
        <v>1421</v>
      </c>
      <c r="P157" s="1199" t="s">
        <v>1570</v>
      </c>
      <c r="Q157" s="1199" t="s">
        <v>1408</v>
      </c>
      <c r="R157" s="1199" t="s">
        <v>1409</v>
      </c>
      <c r="S157" s="1199" t="s">
        <v>1408</v>
      </c>
      <c r="T157" s="1199" t="s">
        <v>1407</v>
      </c>
      <c r="U157" s="1199">
        <v>0</v>
      </c>
      <c r="V157" s="1199" t="s">
        <v>1405</v>
      </c>
      <c r="W157" s="1199" t="s">
        <v>1403</v>
      </c>
      <c r="X157" s="1199" t="s">
        <v>411</v>
      </c>
      <c r="Y157" s="1199" t="s">
        <v>1403</v>
      </c>
      <c r="Z157" s="1199" t="s">
        <v>1404</v>
      </c>
      <c r="AA157" s="1199" t="s">
        <v>1403</v>
      </c>
      <c r="AB157" s="1199">
        <v>76</v>
      </c>
      <c r="AC157" s="1199">
        <v>7612</v>
      </c>
      <c r="AD157" s="1199">
        <v>228361</v>
      </c>
      <c r="AE157" s="1199" t="s">
        <v>1542</v>
      </c>
      <c r="AF157" s="1199" t="s">
        <v>1541</v>
      </c>
      <c r="AG157" s="1199" t="s">
        <v>1540</v>
      </c>
      <c r="AH157" s="1199" t="s">
        <v>1539</v>
      </c>
      <c r="AI157" s="1199">
        <v>100</v>
      </c>
      <c r="AJ157" s="1199" t="s">
        <v>1538</v>
      </c>
    </row>
    <row r="158" spans="1:36" x14ac:dyDescent="0.25">
      <c r="A158" s="1199">
        <v>201901</v>
      </c>
      <c r="B158" s="1199" t="s">
        <v>1547</v>
      </c>
      <c r="C158" s="1199" t="s">
        <v>1540</v>
      </c>
      <c r="D158" s="1199" t="s">
        <v>1546</v>
      </c>
      <c r="E158" s="1199">
        <v>1247046</v>
      </c>
      <c r="F158" s="1199">
        <v>20190108</v>
      </c>
      <c r="G158" s="959">
        <v>16000</v>
      </c>
      <c r="H158" s="959">
        <v>0</v>
      </c>
      <c r="I158" s="959">
        <v>16000</v>
      </c>
      <c r="J158" s="1199" t="s">
        <v>1569</v>
      </c>
      <c r="K158" s="1199" t="s">
        <v>1603</v>
      </c>
      <c r="L158" s="1199">
        <v>901</v>
      </c>
      <c r="M158" s="1199">
        <v>140114</v>
      </c>
      <c r="N158" s="1199">
        <v>617463.27</v>
      </c>
      <c r="O158" s="1199" t="s">
        <v>1421</v>
      </c>
      <c r="P158" s="1199" t="s">
        <v>1570</v>
      </c>
      <c r="Q158" s="1199" t="s">
        <v>1408</v>
      </c>
      <c r="R158" s="1199" t="s">
        <v>1409</v>
      </c>
      <c r="S158" s="1199" t="s">
        <v>1408</v>
      </c>
      <c r="T158" s="1199" t="s">
        <v>1407</v>
      </c>
      <c r="U158" s="1199">
        <v>0</v>
      </c>
      <c r="V158" s="1199" t="s">
        <v>1405</v>
      </c>
      <c r="W158" s="1199" t="s">
        <v>1403</v>
      </c>
      <c r="X158" s="1199" t="s">
        <v>411</v>
      </c>
      <c r="Y158" s="1199" t="s">
        <v>1403</v>
      </c>
      <c r="Z158" s="1199" t="s">
        <v>1404</v>
      </c>
      <c r="AA158" s="1199" t="s">
        <v>1403</v>
      </c>
      <c r="AB158" s="1199">
        <v>76</v>
      </c>
      <c r="AC158" s="1199">
        <v>7612</v>
      </c>
      <c r="AD158" s="1199">
        <v>228361</v>
      </c>
      <c r="AE158" s="1199" t="s">
        <v>1542</v>
      </c>
      <c r="AF158" s="1199" t="s">
        <v>1541</v>
      </c>
      <c r="AG158" s="1199" t="s">
        <v>1540</v>
      </c>
      <c r="AH158" s="1199" t="s">
        <v>1539</v>
      </c>
      <c r="AI158" s="1199">
        <v>100</v>
      </c>
      <c r="AJ158" s="1199" t="s">
        <v>1538</v>
      </c>
    </row>
    <row r="159" spans="1:36" x14ac:dyDescent="0.25">
      <c r="A159" s="1199">
        <v>201901</v>
      </c>
      <c r="B159" s="1199" t="s">
        <v>1547</v>
      </c>
      <c r="C159" s="1199" t="s">
        <v>1540</v>
      </c>
      <c r="D159" s="1199" t="s">
        <v>1546</v>
      </c>
      <c r="E159" s="1199">
        <v>1247046</v>
      </c>
      <c r="F159" s="1199">
        <v>20190108</v>
      </c>
      <c r="G159" s="959">
        <v>33600</v>
      </c>
      <c r="H159" s="959">
        <v>0</v>
      </c>
      <c r="I159" s="959">
        <v>33600</v>
      </c>
      <c r="J159" s="1199" t="s">
        <v>1568</v>
      </c>
      <c r="K159" s="1199" t="s">
        <v>1603</v>
      </c>
      <c r="L159" s="1199">
        <v>901</v>
      </c>
      <c r="M159" s="1199">
        <v>140114</v>
      </c>
      <c r="N159" s="1199">
        <v>617463.27</v>
      </c>
      <c r="O159" s="1199" t="s">
        <v>1421</v>
      </c>
      <c r="P159" s="1199" t="s">
        <v>1570</v>
      </c>
      <c r="Q159" s="1199" t="s">
        <v>1408</v>
      </c>
      <c r="R159" s="1199" t="s">
        <v>1409</v>
      </c>
      <c r="S159" s="1199" t="s">
        <v>1408</v>
      </c>
      <c r="T159" s="1199" t="s">
        <v>1407</v>
      </c>
      <c r="U159" s="1199">
        <v>0</v>
      </c>
      <c r="V159" s="1199" t="s">
        <v>1405</v>
      </c>
      <c r="W159" s="1199" t="s">
        <v>1403</v>
      </c>
      <c r="X159" s="1199" t="s">
        <v>411</v>
      </c>
      <c r="Y159" s="1199" t="s">
        <v>1403</v>
      </c>
      <c r="Z159" s="1199" t="s">
        <v>1404</v>
      </c>
      <c r="AA159" s="1199" t="s">
        <v>1403</v>
      </c>
      <c r="AB159" s="1199">
        <v>76</v>
      </c>
      <c r="AC159" s="1199">
        <v>7612</v>
      </c>
      <c r="AD159" s="1199">
        <v>228361</v>
      </c>
      <c r="AE159" s="1199" t="s">
        <v>1542</v>
      </c>
      <c r="AF159" s="1199" t="s">
        <v>1541</v>
      </c>
      <c r="AG159" s="1199" t="s">
        <v>1540</v>
      </c>
      <c r="AH159" s="1199" t="s">
        <v>1539</v>
      </c>
      <c r="AI159" s="1199">
        <v>100</v>
      </c>
      <c r="AJ159" s="1199" t="s">
        <v>1538</v>
      </c>
    </row>
    <row r="160" spans="1:36" x14ac:dyDescent="0.25">
      <c r="A160" s="1199">
        <v>201901</v>
      </c>
      <c r="B160" s="1199" t="s">
        <v>1547</v>
      </c>
      <c r="C160" s="1199" t="s">
        <v>1540</v>
      </c>
      <c r="D160" s="1199" t="s">
        <v>1546</v>
      </c>
      <c r="E160" s="1199">
        <v>1247048</v>
      </c>
      <c r="F160" s="1199">
        <v>20190108</v>
      </c>
      <c r="G160" s="959">
        <v>22400</v>
      </c>
      <c r="H160" s="959">
        <v>0</v>
      </c>
      <c r="I160" s="959">
        <v>22400</v>
      </c>
      <c r="J160" s="1199" t="s">
        <v>1602</v>
      </c>
      <c r="K160" s="1199" t="s">
        <v>1601</v>
      </c>
      <c r="L160" s="1199">
        <v>901</v>
      </c>
      <c r="M160" s="1199">
        <v>140114</v>
      </c>
      <c r="N160" s="1199">
        <v>617463.27</v>
      </c>
      <c r="O160" s="1199" t="s">
        <v>1421</v>
      </c>
      <c r="P160" s="1199" t="s">
        <v>1570</v>
      </c>
      <c r="Q160" s="1199" t="s">
        <v>1408</v>
      </c>
      <c r="R160" s="1199" t="s">
        <v>1409</v>
      </c>
      <c r="S160" s="1199" t="s">
        <v>1408</v>
      </c>
      <c r="T160" s="1199" t="s">
        <v>1407</v>
      </c>
      <c r="U160" s="1199">
        <v>0</v>
      </c>
      <c r="V160" s="1199" t="s">
        <v>1405</v>
      </c>
      <c r="W160" s="1199" t="s">
        <v>1403</v>
      </c>
      <c r="X160" s="1199" t="s">
        <v>411</v>
      </c>
      <c r="Y160" s="1199" t="s">
        <v>1403</v>
      </c>
      <c r="Z160" s="1199" t="s">
        <v>1404</v>
      </c>
      <c r="AA160" s="1199" t="s">
        <v>1403</v>
      </c>
      <c r="AB160" s="1199">
        <v>76</v>
      </c>
      <c r="AC160" s="1199">
        <v>7612</v>
      </c>
      <c r="AD160" s="1199">
        <v>228361</v>
      </c>
      <c r="AE160" s="1199" t="s">
        <v>1542</v>
      </c>
      <c r="AF160" s="1199" t="s">
        <v>1541</v>
      </c>
      <c r="AG160" s="1199" t="s">
        <v>1540</v>
      </c>
      <c r="AH160" s="1199" t="s">
        <v>1539</v>
      </c>
      <c r="AI160" s="1199">
        <v>100</v>
      </c>
      <c r="AJ160" s="1199" t="s">
        <v>1538</v>
      </c>
    </row>
    <row r="161" spans="1:36" x14ac:dyDescent="0.25">
      <c r="A161" s="1199">
        <v>201901</v>
      </c>
      <c r="B161" s="1199" t="s">
        <v>1547</v>
      </c>
      <c r="C161" s="1199" t="s">
        <v>1540</v>
      </c>
      <c r="D161" s="1199" t="s">
        <v>1546</v>
      </c>
      <c r="E161" s="1199">
        <v>1247048</v>
      </c>
      <c r="F161" s="1199">
        <v>20190108</v>
      </c>
      <c r="G161" s="959">
        <v>3200</v>
      </c>
      <c r="H161" s="959">
        <v>0</v>
      </c>
      <c r="I161" s="959">
        <v>3200</v>
      </c>
      <c r="J161" s="1199" t="s">
        <v>1582</v>
      </c>
      <c r="K161" s="1199" t="s">
        <v>1601</v>
      </c>
      <c r="L161" s="1199">
        <v>901</v>
      </c>
      <c r="M161" s="1199">
        <v>140114</v>
      </c>
      <c r="N161" s="1199">
        <v>617463.27</v>
      </c>
      <c r="O161" s="1199" t="s">
        <v>1421</v>
      </c>
      <c r="P161" s="1199" t="s">
        <v>1570</v>
      </c>
      <c r="Q161" s="1199" t="s">
        <v>1408</v>
      </c>
      <c r="R161" s="1199" t="s">
        <v>1409</v>
      </c>
      <c r="S161" s="1199" t="s">
        <v>1408</v>
      </c>
      <c r="T161" s="1199" t="s">
        <v>1407</v>
      </c>
      <c r="U161" s="1199">
        <v>0</v>
      </c>
      <c r="V161" s="1199" t="s">
        <v>1405</v>
      </c>
      <c r="W161" s="1199" t="s">
        <v>1403</v>
      </c>
      <c r="X161" s="1199" t="s">
        <v>411</v>
      </c>
      <c r="Y161" s="1199" t="s">
        <v>1403</v>
      </c>
      <c r="Z161" s="1199" t="s">
        <v>1404</v>
      </c>
      <c r="AA161" s="1199" t="s">
        <v>1403</v>
      </c>
      <c r="AB161" s="1199">
        <v>76</v>
      </c>
      <c r="AC161" s="1199">
        <v>7612</v>
      </c>
      <c r="AD161" s="1199">
        <v>228361</v>
      </c>
      <c r="AE161" s="1199" t="s">
        <v>1542</v>
      </c>
      <c r="AF161" s="1199" t="s">
        <v>1541</v>
      </c>
      <c r="AG161" s="1199" t="s">
        <v>1540</v>
      </c>
      <c r="AH161" s="1199" t="s">
        <v>1539</v>
      </c>
      <c r="AI161" s="1199">
        <v>100</v>
      </c>
      <c r="AJ161" s="1199" t="s">
        <v>1538</v>
      </c>
    </row>
    <row r="162" spans="1:36" x14ac:dyDescent="0.25">
      <c r="A162" s="1199">
        <v>201901</v>
      </c>
      <c r="B162" s="1199" t="s">
        <v>1547</v>
      </c>
      <c r="C162" s="1199" t="s">
        <v>1540</v>
      </c>
      <c r="D162" s="1199" t="s">
        <v>1546</v>
      </c>
      <c r="E162" s="1199">
        <v>1247048</v>
      </c>
      <c r="F162" s="1199">
        <v>20190108</v>
      </c>
      <c r="G162" s="959">
        <v>31360</v>
      </c>
      <c r="H162" s="959">
        <v>0</v>
      </c>
      <c r="I162" s="959">
        <v>31360</v>
      </c>
      <c r="J162" s="1199" t="s">
        <v>1597</v>
      </c>
      <c r="K162" s="1199" t="s">
        <v>1601</v>
      </c>
      <c r="L162" s="1199">
        <v>901</v>
      </c>
      <c r="M162" s="1199">
        <v>140114</v>
      </c>
      <c r="N162" s="1199">
        <v>617463.27</v>
      </c>
      <c r="O162" s="1199" t="s">
        <v>1421</v>
      </c>
      <c r="P162" s="1199" t="s">
        <v>1570</v>
      </c>
      <c r="Q162" s="1199" t="s">
        <v>1408</v>
      </c>
      <c r="R162" s="1199" t="s">
        <v>1409</v>
      </c>
      <c r="S162" s="1199" t="s">
        <v>1408</v>
      </c>
      <c r="T162" s="1199" t="s">
        <v>1407</v>
      </c>
      <c r="U162" s="1199">
        <v>0</v>
      </c>
      <c r="V162" s="1199" t="s">
        <v>1405</v>
      </c>
      <c r="W162" s="1199" t="s">
        <v>1403</v>
      </c>
      <c r="X162" s="1199" t="s">
        <v>411</v>
      </c>
      <c r="Y162" s="1199" t="s">
        <v>1403</v>
      </c>
      <c r="Z162" s="1199" t="s">
        <v>1404</v>
      </c>
      <c r="AA162" s="1199" t="s">
        <v>1403</v>
      </c>
      <c r="AB162" s="1199">
        <v>76</v>
      </c>
      <c r="AC162" s="1199">
        <v>7612</v>
      </c>
      <c r="AD162" s="1199">
        <v>228361</v>
      </c>
      <c r="AE162" s="1199" t="s">
        <v>1542</v>
      </c>
      <c r="AF162" s="1199" t="s">
        <v>1541</v>
      </c>
      <c r="AG162" s="1199" t="s">
        <v>1540</v>
      </c>
      <c r="AH162" s="1199" t="s">
        <v>1539</v>
      </c>
      <c r="AI162" s="1199">
        <v>100</v>
      </c>
      <c r="AJ162" s="1199" t="s">
        <v>1538</v>
      </c>
    </row>
    <row r="163" spans="1:36" x14ac:dyDescent="0.25">
      <c r="A163" s="1199">
        <v>201901</v>
      </c>
      <c r="B163" s="1199" t="s">
        <v>1547</v>
      </c>
      <c r="C163" s="1199" t="s">
        <v>1540</v>
      </c>
      <c r="D163" s="1199" t="s">
        <v>1546</v>
      </c>
      <c r="E163" s="1199">
        <v>1247048</v>
      </c>
      <c r="F163" s="1199">
        <v>20190108</v>
      </c>
      <c r="G163" s="959">
        <v>14804.58</v>
      </c>
      <c r="H163" s="959">
        <v>0</v>
      </c>
      <c r="I163" s="959">
        <v>14804.58</v>
      </c>
      <c r="J163" s="1199" t="s">
        <v>1590</v>
      </c>
      <c r="K163" s="1199" t="s">
        <v>1601</v>
      </c>
      <c r="L163" s="1199">
        <v>901</v>
      </c>
      <c r="M163" s="1199">
        <v>140114</v>
      </c>
      <c r="N163" s="1199">
        <v>617463.27</v>
      </c>
      <c r="O163" s="1199" t="s">
        <v>1421</v>
      </c>
      <c r="P163" s="1199" t="s">
        <v>1570</v>
      </c>
      <c r="Q163" s="1199" t="s">
        <v>1408</v>
      </c>
      <c r="R163" s="1199" t="s">
        <v>1409</v>
      </c>
      <c r="S163" s="1199" t="s">
        <v>1408</v>
      </c>
      <c r="T163" s="1199" t="s">
        <v>1407</v>
      </c>
      <c r="U163" s="1199">
        <v>0</v>
      </c>
      <c r="V163" s="1199" t="s">
        <v>1405</v>
      </c>
      <c r="W163" s="1199" t="s">
        <v>1403</v>
      </c>
      <c r="X163" s="1199" t="s">
        <v>411</v>
      </c>
      <c r="Y163" s="1199" t="s">
        <v>1403</v>
      </c>
      <c r="Z163" s="1199" t="s">
        <v>1404</v>
      </c>
      <c r="AA163" s="1199" t="s">
        <v>1403</v>
      </c>
      <c r="AB163" s="1199">
        <v>76</v>
      </c>
      <c r="AC163" s="1199">
        <v>7612</v>
      </c>
      <c r="AD163" s="1199">
        <v>228361</v>
      </c>
      <c r="AE163" s="1199" t="s">
        <v>1542</v>
      </c>
      <c r="AF163" s="1199" t="s">
        <v>1541</v>
      </c>
      <c r="AG163" s="1199" t="s">
        <v>1540</v>
      </c>
      <c r="AH163" s="1199" t="s">
        <v>1539</v>
      </c>
      <c r="AI163" s="1199">
        <v>100</v>
      </c>
      <c r="AJ163" s="1199" t="s">
        <v>1538</v>
      </c>
    </row>
    <row r="164" spans="1:36" x14ac:dyDescent="0.25">
      <c r="A164" s="1199">
        <v>201901</v>
      </c>
      <c r="B164" s="1199" t="s">
        <v>1547</v>
      </c>
      <c r="C164" s="1199" t="s">
        <v>1540</v>
      </c>
      <c r="D164" s="1199" t="s">
        <v>1546</v>
      </c>
      <c r="E164" s="1199">
        <v>1247053</v>
      </c>
      <c r="F164" s="1199">
        <v>20190108</v>
      </c>
      <c r="G164" s="959">
        <v>6400</v>
      </c>
      <c r="H164" s="959">
        <v>0</v>
      </c>
      <c r="I164" s="959">
        <v>6400</v>
      </c>
      <c r="J164" s="1199" t="s">
        <v>1569</v>
      </c>
      <c r="K164" s="1199" t="s">
        <v>1600</v>
      </c>
      <c r="L164" s="1199">
        <v>901</v>
      </c>
      <c r="M164" s="1199">
        <v>140114</v>
      </c>
      <c r="N164" s="1199">
        <v>617463.27</v>
      </c>
      <c r="O164" s="1199" t="s">
        <v>1421</v>
      </c>
      <c r="P164" s="1199" t="s">
        <v>1570</v>
      </c>
      <c r="Q164" s="1199" t="s">
        <v>1408</v>
      </c>
      <c r="R164" s="1199" t="s">
        <v>1409</v>
      </c>
      <c r="S164" s="1199" t="s">
        <v>1408</v>
      </c>
      <c r="T164" s="1199" t="s">
        <v>1407</v>
      </c>
      <c r="U164" s="1199">
        <v>0</v>
      </c>
      <c r="V164" s="1199" t="s">
        <v>1405</v>
      </c>
      <c r="W164" s="1199" t="s">
        <v>1403</v>
      </c>
      <c r="X164" s="1199" t="s">
        <v>411</v>
      </c>
      <c r="Y164" s="1199" t="s">
        <v>1403</v>
      </c>
      <c r="Z164" s="1199" t="s">
        <v>1404</v>
      </c>
      <c r="AA164" s="1199" t="s">
        <v>1403</v>
      </c>
      <c r="AB164" s="1199">
        <v>76</v>
      </c>
      <c r="AC164" s="1199">
        <v>7612</v>
      </c>
      <c r="AD164" s="1199">
        <v>228361</v>
      </c>
      <c r="AE164" s="1199" t="s">
        <v>1542</v>
      </c>
      <c r="AF164" s="1199" t="s">
        <v>1541</v>
      </c>
      <c r="AG164" s="1199" t="s">
        <v>1540</v>
      </c>
      <c r="AH164" s="1199" t="s">
        <v>1539</v>
      </c>
      <c r="AI164" s="1199">
        <v>100</v>
      </c>
      <c r="AJ164" s="1199" t="s">
        <v>1538</v>
      </c>
    </row>
    <row r="165" spans="1:36" x14ac:dyDescent="0.25">
      <c r="A165" s="1199">
        <v>201901</v>
      </c>
      <c r="B165" s="1199" t="s">
        <v>1547</v>
      </c>
      <c r="C165" s="1199" t="s">
        <v>1540</v>
      </c>
      <c r="D165" s="1199" t="s">
        <v>1546</v>
      </c>
      <c r="E165" s="1199">
        <v>1247053</v>
      </c>
      <c r="F165" s="1199">
        <v>20190108</v>
      </c>
      <c r="G165" s="959">
        <v>31200</v>
      </c>
      <c r="H165" s="959">
        <v>0</v>
      </c>
      <c r="I165" s="959">
        <v>31200</v>
      </c>
      <c r="J165" s="1199" t="s">
        <v>1568</v>
      </c>
      <c r="K165" s="1199" t="s">
        <v>1600</v>
      </c>
      <c r="L165" s="1199">
        <v>901</v>
      </c>
      <c r="M165" s="1199">
        <v>140114</v>
      </c>
      <c r="N165" s="1199">
        <v>617463.27</v>
      </c>
      <c r="O165" s="1199" t="s">
        <v>1421</v>
      </c>
      <c r="P165" s="1199" t="s">
        <v>1570</v>
      </c>
      <c r="Q165" s="1199" t="s">
        <v>1408</v>
      </c>
      <c r="R165" s="1199" t="s">
        <v>1409</v>
      </c>
      <c r="S165" s="1199" t="s">
        <v>1408</v>
      </c>
      <c r="T165" s="1199" t="s">
        <v>1407</v>
      </c>
      <c r="U165" s="1199">
        <v>0</v>
      </c>
      <c r="V165" s="1199" t="s">
        <v>1405</v>
      </c>
      <c r="W165" s="1199" t="s">
        <v>1403</v>
      </c>
      <c r="X165" s="1199" t="s">
        <v>411</v>
      </c>
      <c r="Y165" s="1199" t="s">
        <v>1403</v>
      </c>
      <c r="Z165" s="1199" t="s">
        <v>1404</v>
      </c>
      <c r="AA165" s="1199" t="s">
        <v>1403</v>
      </c>
      <c r="AB165" s="1199">
        <v>76</v>
      </c>
      <c r="AC165" s="1199">
        <v>7612</v>
      </c>
      <c r="AD165" s="1199">
        <v>228361</v>
      </c>
      <c r="AE165" s="1199" t="s">
        <v>1542</v>
      </c>
      <c r="AF165" s="1199" t="s">
        <v>1541</v>
      </c>
      <c r="AG165" s="1199" t="s">
        <v>1540</v>
      </c>
      <c r="AH165" s="1199" t="s">
        <v>1539</v>
      </c>
      <c r="AI165" s="1199">
        <v>100</v>
      </c>
      <c r="AJ165" s="1199" t="s">
        <v>1538</v>
      </c>
    </row>
    <row r="166" spans="1:36" x14ac:dyDescent="0.25">
      <c r="A166" s="1199">
        <v>201901</v>
      </c>
      <c r="B166" s="1199" t="s">
        <v>1547</v>
      </c>
      <c r="C166" s="1199" t="s">
        <v>1540</v>
      </c>
      <c r="D166" s="1199" t="s">
        <v>1546</v>
      </c>
      <c r="E166" s="1199">
        <v>1247053</v>
      </c>
      <c r="F166" s="1199">
        <v>20190108</v>
      </c>
      <c r="G166" s="959">
        <v>8960</v>
      </c>
      <c r="H166" s="959">
        <v>0</v>
      </c>
      <c r="I166" s="959">
        <v>8960</v>
      </c>
      <c r="J166" s="1199" t="s">
        <v>1567</v>
      </c>
      <c r="K166" s="1199" t="s">
        <v>1600</v>
      </c>
      <c r="L166" s="1199">
        <v>901</v>
      </c>
      <c r="M166" s="1199">
        <v>140114</v>
      </c>
      <c r="N166" s="1199">
        <v>617463.27</v>
      </c>
      <c r="O166" s="1199" t="s">
        <v>1421</v>
      </c>
      <c r="P166" s="1199" t="s">
        <v>1570</v>
      </c>
      <c r="Q166" s="1199" t="s">
        <v>1408</v>
      </c>
      <c r="R166" s="1199" t="s">
        <v>1409</v>
      </c>
      <c r="S166" s="1199" t="s">
        <v>1408</v>
      </c>
      <c r="T166" s="1199" t="s">
        <v>1407</v>
      </c>
      <c r="U166" s="1199">
        <v>0</v>
      </c>
      <c r="V166" s="1199" t="s">
        <v>1405</v>
      </c>
      <c r="W166" s="1199" t="s">
        <v>1403</v>
      </c>
      <c r="X166" s="1199" t="s">
        <v>411</v>
      </c>
      <c r="Y166" s="1199" t="s">
        <v>1403</v>
      </c>
      <c r="Z166" s="1199" t="s">
        <v>1404</v>
      </c>
      <c r="AA166" s="1199" t="s">
        <v>1403</v>
      </c>
      <c r="AB166" s="1199">
        <v>76</v>
      </c>
      <c r="AC166" s="1199">
        <v>7612</v>
      </c>
      <c r="AD166" s="1199">
        <v>228361</v>
      </c>
      <c r="AE166" s="1199" t="s">
        <v>1542</v>
      </c>
      <c r="AF166" s="1199" t="s">
        <v>1541</v>
      </c>
      <c r="AG166" s="1199" t="s">
        <v>1540</v>
      </c>
      <c r="AH166" s="1199" t="s">
        <v>1539</v>
      </c>
      <c r="AI166" s="1199">
        <v>100</v>
      </c>
      <c r="AJ166" s="1199" t="s">
        <v>1538</v>
      </c>
    </row>
    <row r="167" spans="1:36" x14ac:dyDescent="0.25">
      <c r="A167" s="1199">
        <v>201901</v>
      </c>
      <c r="B167" s="1199" t="s">
        <v>1547</v>
      </c>
      <c r="C167" s="1199" t="s">
        <v>1540</v>
      </c>
      <c r="D167" s="1199" t="s">
        <v>1546</v>
      </c>
      <c r="E167" s="1199">
        <v>1247054</v>
      </c>
      <c r="F167" s="1199">
        <v>20190108</v>
      </c>
      <c r="G167" s="959">
        <v>20800</v>
      </c>
      <c r="H167" s="959">
        <v>0</v>
      </c>
      <c r="I167" s="959">
        <v>20800</v>
      </c>
      <c r="J167" s="1199" t="s">
        <v>1599</v>
      </c>
      <c r="K167" s="1199" t="s">
        <v>1596</v>
      </c>
      <c r="L167" s="1199">
        <v>901</v>
      </c>
      <c r="M167" s="1199">
        <v>140114</v>
      </c>
      <c r="N167" s="1199">
        <v>617463.27</v>
      </c>
      <c r="O167" s="1199" t="s">
        <v>1421</v>
      </c>
      <c r="P167" s="1199" t="s">
        <v>1570</v>
      </c>
      <c r="Q167" s="1199" t="s">
        <v>1408</v>
      </c>
      <c r="R167" s="1199" t="s">
        <v>1409</v>
      </c>
      <c r="S167" s="1199" t="s">
        <v>1408</v>
      </c>
      <c r="T167" s="1199" t="s">
        <v>1407</v>
      </c>
      <c r="U167" s="1199">
        <v>0</v>
      </c>
      <c r="V167" s="1199" t="s">
        <v>1405</v>
      </c>
      <c r="W167" s="1199" t="s">
        <v>1403</v>
      </c>
      <c r="X167" s="1199" t="s">
        <v>411</v>
      </c>
      <c r="Y167" s="1199" t="s">
        <v>1403</v>
      </c>
      <c r="Z167" s="1199" t="s">
        <v>1404</v>
      </c>
      <c r="AA167" s="1199" t="s">
        <v>1403</v>
      </c>
      <c r="AB167" s="1199">
        <v>76</v>
      </c>
      <c r="AC167" s="1199">
        <v>7612</v>
      </c>
      <c r="AD167" s="1199">
        <v>228361</v>
      </c>
      <c r="AE167" s="1199" t="s">
        <v>1542</v>
      </c>
      <c r="AF167" s="1199" t="s">
        <v>1541</v>
      </c>
      <c r="AG167" s="1199" t="s">
        <v>1540</v>
      </c>
      <c r="AH167" s="1199" t="s">
        <v>1539</v>
      </c>
      <c r="AI167" s="1199">
        <v>100</v>
      </c>
      <c r="AJ167" s="1199" t="s">
        <v>1538</v>
      </c>
    </row>
    <row r="168" spans="1:36" x14ac:dyDescent="0.25">
      <c r="A168" s="1199">
        <v>201901</v>
      </c>
      <c r="B168" s="1199" t="s">
        <v>1547</v>
      </c>
      <c r="C168" s="1199" t="s">
        <v>1540</v>
      </c>
      <c r="D168" s="1199" t="s">
        <v>1546</v>
      </c>
      <c r="E168" s="1199">
        <v>1247054</v>
      </c>
      <c r="F168" s="1199">
        <v>20190108</v>
      </c>
      <c r="G168" s="959">
        <v>14400</v>
      </c>
      <c r="H168" s="959">
        <v>0</v>
      </c>
      <c r="I168" s="959">
        <v>14400</v>
      </c>
      <c r="J168" s="1199" t="s">
        <v>1598</v>
      </c>
      <c r="K168" s="1199" t="s">
        <v>1596</v>
      </c>
      <c r="L168" s="1199">
        <v>901</v>
      </c>
      <c r="M168" s="1199">
        <v>140114</v>
      </c>
      <c r="N168" s="1199">
        <v>617463.27</v>
      </c>
      <c r="O168" s="1199" t="s">
        <v>1421</v>
      </c>
      <c r="P168" s="1199" t="s">
        <v>1570</v>
      </c>
      <c r="Q168" s="1199" t="s">
        <v>1408</v>
      </c>
      <c r="R168" s="1199" t="s">
        <v>1409</v>
      </c>
      <c r="S168" s="1199" t="s">
        <v>1408</v>
      </c>
      <c r="T168" s="1199" t="s">
        <v>1407</v>
      </c>
      <c r="U168" s="1199">
        <v>0</v>
      </c>
      <c r="V168" s="1199" t="s">
        <v>1405</v>
      </c>
      <c r="W168" s="1199" t="s">
        <v>1403</v>
      </c>
      <c r="X168" s="1199" t="s">
        <v>411</v>
      </c>
      <c r="Y168" s="1199" t="s">
        <v>1403</v>
      </c>
      <c r="Z168" s="1199" t="s">
        <v>1404</v>
      </c>
      <c r="AA168" s="1199" t="s">
        <v>1403</v>
      </c>
      <c r="AB168" s="1199">
        <v>76</v>
      </c>
      <c r="AC168" s="1199">
        <v>7612</v>
      </c>
      <c r="AD168" s="1199">
        <v>228361</v>
      </c>
      <c r="AE168" s="1199" t="s">
        <v>1542</v>
      </c>
      <c r="AF168" s="1199" t="s">
        <v>1541</v>
      </c>
      <c r="AG168" s="1199" t="s">
        <v>1540</v>
      </c>
      <c r="AH168" s="1199" t="s">
        <v>1539</v>
      </c>
      <c r="AI168" s="1199">
        <v>100</v>
      </c>
      <c r="AJ168" s="1199" t="s">
        <v>1538</v>
      </c>
    </row>
    <row r="169" spans="1:36" x14ac:dyDescent="0.25">
      <c r="A169" s="1199">
        <v>201901</v>
      </c>
      <c r="B169" s="1199" t="s">
        <v>1547</v>
      </c>
      <c r="C169" s="1199" t="s">
        <v>1540</v>
      </c>
      <c r="D169" s="1199" t="s">
        <v>1546</v>
      </c>
      <c r="E169" s="1199">
        <v>1247054</v>
      </c>
      <c r="F169" s="1199">
        <v>20190108</v>
      </c>
      <c r="G169" s="959">
        <v>17920</v>
      </c>
      <c r="H169" s="959">
        <v>0</v>
      </c>
      <c r="I169" s="959">
        <v>17920</v>
      </c>
      <c r="J169" s="1199" t="s">
        <v>1597</v>
      </c>
      <c r="K169" s="1199" t="s">
        <v>1596</v>
      </c>
      <c r="L169" s="1199">
        <v>901</v>
      </c>
      <c r="M169" s="1199">
        <v>140114</v>
      </c>
      <c r="N169" s="1199">
        <v>617463.27</v>
      </c>
      <c r="O169" s="1199" t="s">
        <v>1421</v>
      </c>
      <c r="P169" s="1199" t="s">
        <v>1570</v>
      </c>
      <c r="Q169" s="1199" t="s">
        <v>1408</v>
      </c>
      <c r="R169" s="1199" t="s">
        <v>1409</v>
      </c>
      <c r="S169" s="1199" t="s">
        <v>1408</v>
      </c>
      <c r="T169" s="1199" t="s">
        <v>1407</v>
      </c>
      <c r="U169" s="1199">
        <v>0</v>
      </c>
      <c r="V169" s="1199" t="s">
        <v>1405</v>
      </c>
      <c r="W169" s="1199" t="s">
        <v>1403</v>
      </c>
      <c r="X169" s="1199" t="s">
        <v>411</v>
      </c>
      <c r="Y169" s="1199" t="s">
        <v>1403</v>
      </c>
      <c r="Z169" s="1199" t="s">
        <v>1404</v>
      </c>
      <c r="AA169" s="1199" t="s">
        <v>1403</v>
      </c>
      <c r="AB169" s="1199">
        <v>76</v>
      </c>
      <c r="AC169" s="1199">
        <v>7612</v>
      </c>
      <c r="AD169" s="1199">
        <v>228361</v>
      </c>
      <c r="AE169" s="1199" t="s">
        <v>1542</v>
      </c>
      <c r="AF169" s="1199" t="s">
        <v>1541</v>
      </c>
      <c r="AG169" s="1199" t="s">
        <v>1540</v>
      </c>
      <c r="AH169" s="1199" t="s">
        <v>1539</v>
      </c>
      <c r="AI169" s="1199">
        <v>100</v>
      </c>
      <c r="AJ169" s="1199" t="s">
        <v>1538</v>
      </c>
    </row>
    <row r="170" spans="1:36" x14ac:dyDescent="0.25">
      <c r="A170" s="1199">
        <v>201901</v>
      </c>
      <c r="B170" s="1199" t="s">
        <v>1547</v>
      </c>
      <c r="C170" s="1199" t="s">
        <v>1540</v>
      </c>
      <c r="D170" s="1199" t="s">
        <v>1546</v>
      </c>
      <c r="E170" s="1199">
        <v>1247056</v>
      </c>
      <c r="F170" s="1199">
        <v>20190108</v>
      </c>
      <c r="G170" s="959">
        <v>99200</v>
      </c>
      <c r="H170" s="959">
        <v>0</v>
      </c>
      <c r="I170" s="959">
        <v>99200</v>
      </c>
      <c r="J170" s="1199" t="s">
        <v>1573</v>
      </c>
      <c r="K170" s="1199" t="s">
        <v>1594</v>
      </c>
      <c r="L170" s="1199">
        <v>901</v>
      </c>
      <c r="M170" s="1199">
        <v>140114</v>
      </c>
      <c r="N170" s="1199">
        <v>617463.27</v>
      </c>
      <c r="O170" s="1199" t="s">
        <v>1421</v>
      </c>
      <c r="P170" s="1199" t="s">
        <v>1570</v>
      </c>
      <c r="Q170" s="1199" t="s">
        <v>1408</v>
      </c>
      <c r="R170" s="1199" t="s">
        <v>1409</v>
      </c>
      <c r="S170" s="1199" t="s">
        <v>1408</v>
      </c>
      <c r="T170" s="1199" t="s">
        <v>1407</v>
      </c>
      <c r="U170" s="1199">
        <v>0</v>
      </c>
      <c r="V170" s="1199" t="s">
        <v>1405</v>
      </c>
      <c r="W170" s="1199" t="s">
        <v>1403</v>
      </c>
      <c r="X170" s="1199" t="s">
        <v>411</v>
      </c>
      <c r="Y170" s="1199" t="s">
        <v>1403</v>
      </c>
      <c r="Z170" s="1199" t="s">
        <v>1404</v>
      </c>
      <c r="AA170" s="1199" t="s">
        <v>1403</v>
      </c>
      <c r="AB170" s="1199">
        <v>76</v>
      </c>
      <c r="AC170" s="1199">
        <v>7612</v>
      </c>
      <c r="AD170" s="1199">
        <v>228361</v>
      </c>
      <c r="AE170" s="1199" t="s">
        <v>1542</v>
      </c>
      <c r="AF170" s="1199" t="s">
        <v>1541</v>
      </c>
      <c r="AG170" s="1199" t="s">
        <v>1540</v>
      </c>
      <c r="AH170" s="1199" t="s">
        <v>1539</v>
      </c>
      <c r="AI170" s="1199">
        <v>100</v>
      </c>
      <c r="AJ170" s="1199" t="s">
        <v>1538</v>
      </c>
    </row>
    <row r="171" spans="1:36" x14ac:dyDescent="0.25">
      <c r="A171" s="1199">
        <v>201901</v>
      </c>
      <c r="B171" s="1199" t="s">
        <v>1547</v>
      </c>
      <c r="C171" s="1199" t="s">
        <v>1540</v>
      </c>
      <c r="D171" s="1199" t="s">
        <v>1546</v>
      </c>
      <c r="E171" s="1199">
        <v>1247056</v>
      </c>
      <c r="F171" s="1199">
        <v>20190108</v>
      </c>
      <c r="G171" s="959">
        <v>60800</v>
      </c>
      <c r="H171" s="959">
        <v>0</v>
      </c>
      <c r="I171" s="959">
        <v>60800</v>
      </c>
      <c r="J171" s="1199" t="s">
        <v>1545</v>
      </c>
      <c r="K171" s="1199" t="s">
        <v>1594</v>
      </c>
      <c r="L171" s="1199">
        <v>901</v>
      </c>
      <c r="M171" s="1199">
        <v>140114</v>
      </c>
      <c r="N171" s="1199">
        <v>617463.27</v>
      </c>
      <c r="O171" s="1199" t="s">
        <v>1421</v>
      </c>
      <c r="P171" s="1199" t="s">
        <v>1570</v>
      </c>
      <c r="Q171" s="1199" t="s">
        <v>1408</v>
      </c>
      <c r="R171" s="1199" t="s">
        <v>1409</v>
      </c>
      <c r="S171" s="1199" t="s">
        <v>1408</v>
      </c>
      <c r="T171" s="1199" t="s">
        <v>1407</v>
      </c>
      <c r="U171" s="1199">
        <v>0</v>
      </c>
      <c r="V171" s="1199" t="s">
        <v>1405</v>
      </c>
      <c r="W171" s="1199" t="s">
        <v>1403</v>
      </c>
      <c r="X171" s="1199" t="s">
        <v>411</v>
      </c>
      <c r="Y171" s="1199" t="s">
        <v>1403</v>
      </c>
      <c r="Z171" s="1199" t="s">
        <v>1404</v>
      </c>
      <c r="AA171" s="1199" t="s">
        <v>1403</v>
      </c>
      <c r="AB171" s="1199">
        <v>76</v>
      </c>
      <c r="AC171" s="1199">
        <v>7612</v>
      </c>
      <c r="AD171" s="1199">
        <v>228361</v>
      </c>
      <c r="AE171" s="1199" t="s">
        <v>1542</v>
      </c>
      <c r="AF171" s="1199" t="s">
        <v>1541</v>
      </c>
      <c r="AG171" s="1199" t="s">
        <v>1540</v>
      </c>
      <c r="AH171" s="1199" t="s">
        <v>1539</v>
      </c>
      <c r="AI171" s="1199">
        <v>100</v>
      </c>
      <c r="AJ171" s="1199" t="s">
        <v>1538</v>
      </c>
    </row>
    <row r="172" spans="1:36" x14ac:dyDescent="0.25">
      <c r="A172" s="1199">
        <v>201901</v>
      </c>
      <c r="B172" s="1199" t="s">
        <v>1547</v>
      </c>
      <c r="C172" s="1199" t="s">
        <v>1540</v>
      </c>
      <c r="D172" s="1199" t="s">
        <v>1546</v>
      </c>
      <c r="E172" s="1199">
        <v>1247056</v>
      </c>
      <c r="F172" s="1199">
        <v>20190108</v>
      </c>
      <c r="G172" s="959">
        <v>129920</v>
      </c>
      <c r="H172" s="959">
        <v>0</v>
      </c>
      <c r="I172" s="959">
        <v>129920</v>
      </c>
      <c r="J172" s="1199" t="s">
        <v>1572</v>
      </c>
      <c r="K172" s="1199" t="s">
        <v>1594</v>
      </c>
      <c r="L172" s="1199">
        <v>901</v>
      </c>
      <c r="M172" s="1199">
        <v>140114</v>
      </c>
      <c r="N172" s="1199">
        <v>617463.27</v>
      </c>
      <c r="O172" s="1199" t="s">
        <v>1421</v>
      </c>
      <c r="P172" s="1199" t="s">
        <v>1570</v>
      </c>
      <c r="Q172" s="1199" t="s">
        <v>1408</v>
      </c>
      <c r="R172" s="1199" t="s">
        <v>1409</v>
      </c>
      <c r="S172" s="1199" t="s">
        <v>1408</v>
      </c>
      <c r="T172" s="1199" t="s">
        <v>1407</v>
      </c>
      <c r="U172" s="1199">
        <v>0</v>
      </c>
      <c r="V172" s="1199" t="s">
        <v>1405</v>
      </c>
      <c r="W172" s="1199" t="s">
        <v>1403</v>
      </c>
      <c r="X172" s="1199" t="s">
        <v>411</v>
      </c>
      <c r="Y172" s="1199" t="s">
        <v>1403</v>
      </c>
      <c r="Z172" s="1199" t="s">
        <v>1404</v>
      </c>
      <c r="AA172" s="1199" t="s">
        <v>1403</v>
      </c>
      <c r="AB172" s="1199">
        <v>76</v>
      </c>
      <c r="AC172" s="1199">
        <v>7612</v>
      </c>
      <c r="AD172" s="1199">
        <v>228361</v>
      </c>
      <c r="AE172" s="1199" t="s">
        <v>1542</v>
      </c>
      <c r="AF172" s="1199" t="s">
        <v>1541</v>
      </c>
      <c r="AG172" s="1199" t="s">
        <v>1540</v>
      </c>
      <c r="AH172" s="1199" t="s">
        <v>1539</v>
      </c>
      <c r="AI172" s="1199">
        <v>100</v>
      </c>
      <c r="AJ172" s="1199" t="s">
        <v>1538</v>
      </c>
    </row>
    <row r="173" spans="1:36" x14ac:dyDescent="0.25">
      <c r="A173" s="1199">
        <v>201901</v>
      </c>
      <c r="B173" s="1199" t="s">
        <v>1547</v>
      </c>
      <c r="C173" s="1199" t="s">
        <v>1540</v>
      </c>
      <c r="D173" s="1199" t="s">
        <v>1546</v>
      </c>
      <c r="E173" s="1199">
        <v>1247056</v>
      </c>
      <c r="F173" s="1199">
        <v>20190108</v>
      </c>
      <c r="G173" s="959">
        <v>12520</v>
      </c>
      <c r="H173" s="959">
        <v>0</v>
      </c>
      <c r="I173" s="959">
        <v>12520</v>
      </c>
      <c r="J173" s="1199" t="s">
        <v>1595</v>
      </c>
      <c r="K173" s="1199" t="s">
        <v>1594</v>
      </c>
      <c r="L173" s="1199">
        <v>901</v>
      </c>
      <c r="M173" s="1199">
        <v>140114</v>
      </c>
      <c r="N173" s="1199">
        <v>617463.27</v>
      </c>
      <c r="O173" s="1199" t="s">
        <v>1421</v>
      </c>
      <c r="P173" s="1199" t="s">
        <v>1570</v>
      </c>
      <c r="Q173" s="1199" t="s">
        <v>1408</v>
      </c>
      <c r="R173" s="1199" t="s">
        <v>1409</v>
      </c>
      <c r="S173" s="1199" t="s">
        <v>1408</v>
      </c>
      <c r="T173" s="1199" t="s">
        <v>1407</v>
      </c>
      <c r="U173" s="1199">
        <v>0</v>
      </c>
      <c r="V173" s="1199" t="s">
        <v>1405</v>
      </c>
      <c r="W173" s="1199" t="s">
        <v>1403</v>
      </c>
      <c r="X173" s="1199" t="s">
        <v>411</v>
      </c>
      <c r="Y173" s="1199" t="s">
        <v>1403</v>
      </c>
      <c r="Z173" s="1199" t="s">
        <v>1404</v>
      </c>
      <c r="AA173" s="1199" t="s">
        <v>1403</v>
      </c>
      <c r="AB173" s="1199">
        <v>76</v>
      </c>
      <c r="AC173" s="1199">
        <v>7612</v>
      </c>
      <c r="AD173" s="1199">
        <v>228361</v>
      </c>
      <c r="AE173" s="1199" t="s">
        <v>1542</v>
      </c>
      <c r="AF173" s="1199" t="s">
        <v>1541</v>
      </c>
      <c r="AG173" s="1199" t="s">
        <v>1540</v>
      </c>
      <c r="AH173" s="1199" t="s">
        <v>1539</v>
      </c>
      <c r="AI173" s="1199">
        <v>100</v>
      </c>
      <c r="AJ173" s="1199" t="s">
        <v>1538</v>
      </c>
    </row>
    <row r="174" spans="1:36" x14ac:dyDescent="0.25">
      <c r="A174" s="1199">
        <v>201901</v>
      </c>
      <c r="B174" s="1199" t="s">
        <v>1547</v>
      </c>
      <c r="C174" s="1199" t="s">
        <v>1540</v>
      </c>
      <c r="D174" s="1199" t="s">
        <v>1546</v>
      </c>
      <c r="E174" s="1199">
        <v>1247137</v>
      </c>
      <c r="F174" s="1199">
        <v>20190118</v>
      </c>
      <c r="G174" s="959">
        <v>14400</v>
      </c>
      <c r="H174" s="959">
        <v>0</v>
      </c>
      <c r="I174" s="959">
        <v>14400</v>
      </c>
      <c r="J174" s="1199" t="s">
        <v>1593</v>
      </c>
      <c r="K174" s="1199" t="s">
        <v>1589</v>
      </c>
      <c r="L174" s="1199">
        <v>901</v>
      </c>
      <c r="M174" s="1199">
        <v>140334</v>
      </c>
      <c r="N174" s="1199">
        <v>170844</v>
      </c>
      <c r="O174" s="1199" t="s">
        <v>1421</v>
      </c>
      <c r="P174" s="1199" t="s">
        <v>1570</v>
      </c>
      <c r="Q174" s="1199" t="s">
        <v>1408</v>
      </c>
      <c r="R174" s="1199" t="s">
        <v>1409</v>
      </c>
      <c r="S174" s="1199" t="s">
        <v>1408</v>
      </c>
      <c r="T174" s="1199" t="s">
        <v>1407</v>
      </c>
      <c r="U174" s="1199">
        <v>0</v>
      </c>
      <c r="V174" s="1199" t="s">
        <v>1405</v>
      </c>
      <c r="W174" s="1199" t="s">
        <v>1403</v>
      </c>
      <c r="X174" s="1199" t="s">
        <v>411</v>
      </c>
      <c r="Y174" s="1199" t="s">
        <v>1403</v>
      </c>
      <c r="Z174" s="1199" t="s">
        <v>1404</v>
      </c>
      <c r="AA174" s="1199" t="s">
        <v>1403</v>
      </c>
      <c r="AB174" s="1199">
        <v>76</v>
      </c>
      <c r="AC174" s="1199">
        <v>7612</v>
      </c>
      <c r="AD174" s="1199">
        <v>228361</v>
      </c>
      <c r="AE174" s="1199" t="s">
        <v>1542</v>
      </c>
      <c r="AF174" s="1199" t="s">
        <v>1541</v>
      </c>
      <c r="AG174" s="1199" t="s">
        <v>1540</v>
      </c>
      <c r="AH174" s="1199" t="s">
        <v>1539</v>
      </c>
      <c r="AI174" s="1199">
        <v>100</v>
      </c>
      <c r="AJ174" s="1199" t="s">
        <v>1538</v>
      </c>
    </row>
    <row r="175" spans="1:36" x14ac:dyDescent="0.25">
      <c r="A175" s="1199">
        <v>201901</v>
      </c>
      <c r="B175" s="1199" t="s">
        <v>1547</v>
      </c>
      <c r="C175" s="1199" t="s">
        <v>1540</v>
      </c>
      <c r="D175" s="1199" t="s">
        <v>1546</v>
      </c>
      <c r="E175" s="1199">
        <v>1247137</v>
      </c>
      <c r="F175" s="1199">
        <v>20190118</v>
      </c>
      <c r="G175" s="959">
        <v>22400</v>
      </c>
      <c r="H175" s="959">
        <v>0</v>
      </c>
      <c r="I175" s="959">
        <v>22400</v>
      </c>
      <c r="J175" s="1199" t="s">
        <v>1592</v>
      </c>
      <c r="K175" s="1199" t="s">
        <v>1589</v>
      </c>
      <c r="L175" s="1199">
        <v>901</v>
      </c>
      <c r="M175" s="1199">
        <v>140334</v>
      </c>
      <c r="N175" s="1199">
        <v>170844</v>
      </c>
      <c r="O175" s="1199" t="s">
        <v>1421</v>
      </c>
      <c r="P175" s="1199" t="s">
        <v>1570</v>
      </c>
      <c r="Q175" s="1199" t="s">
        <v>1408</v>
      </c>
      <c r="R175" s="1199" t="s">
        <v>1409</v>
      </c>
      <c r="S175" s="1199" t="s">
        <v>1408</v>
      </c>
      <c r="T175" s="1199" t="s">
        <v>1407</v>
      </c>
      <c r="U175" s="1199">
        <v>0</v>
      </c>
      <c r="V175" s="1199" t="s">
        <v>1405</v>
      </c>
      <c r="W175" s="1199" t="s">
        <v>1403</v>
      </c>
      <c r="X175" s="1199" t="s">
        <v>411</v>
      </c>
      <c r="Y175" s="1199" t="s">
        <v>1403</v>
      </c>
      <c r="Z175" s="1199" t="s">
        <v>1404</v>
      </c>
      <c r="AA175" s="1199" t="s">
        <v>1403</v>
      </c>
      <c r="AB175" s="1199">
        <v>76</v>
      </c>
      <c r="AC175" s="1199">
        <v>7612</v>
      </c>
      <c r="AD175" s="1199">
        <v>228361</v>
      </c>
      <c r="AE175" s="1199" t="s">
        <v>1542</v>
      </c>
      <c r="AF175" s="1199" t="s">
        <v>1541</v>
      </c>
      <c r="AG175" s="1199" t="s">
        <v>1540</v>
      </c>
      <c r="AH175" s="1199" t="s">
        <v>1539</v>
      </c>
      <c r="AI175" s="1199">
        <v>100</v>
      </c>
      <c r="AJ175" s="1199" t="s">
        <v>1538</v>
      </c>
    </row>
    <row r="176" spans="1:36" x14ac:dyDescent="0.25">
      <c r="A176" s="1199">
        <v>201901</v>
      </c>
      <c r="B176" s="1199" t="s">
        <v>1547</v>
      </c>
      <c r="C176" s="1199" t="s">
        <v>1540</v>
      </c>
      <c r="D176" s="1199" t="s">
        <v>1546</v>
      </c>
      <c r="E176" s="1199">
        <v>1247137</v>
      </c>
      <c r="F176" s="1199">
        <v>20190118</v>
      </c>
      <c r="G176" s="959">
        <v>17920</v>
      </c>
      <c r="H176" s="959">
        <v>0</v>
      </c>
      <c r="I176" s="959">
        <v>17920</v>
      </c>
      <c r="J176" s="1199" t="s">
        <v>1591</v>
      </c>
      <c r="K176" s="1199" t="s">
        <v>1589</v>
      </c>
      <c r="L176" s="1199">
        <v>901</v>
      </c>
      <c r="M176" s="1199">
        <v>140334</v>
      </c>
      <c r="N176" s="1199">
        <v>170844</v>
      </c>
      <c r="O176" s="1199" t="s">
        <v>1421</v>
      </c>
      <c r="P176" s="1199" t="s">
        <v>1570</v>
      </c>
      <c r="Q176" s="1199" t="s">
        <v>1408</v>
      </c>
      <c r="R176" s="1199" t="s">
        <v>1409</v>
      </c>
      <c r="S176" s="1199" t="s">
        <v>1408</v>
      </c>
      <c r="T176" s="1199" t="s">
        <v>1407</v>
      </c>
      <c r="U176" s="1199">
        <v>0</v>
      </c>
      <c r="V176" s="1199" t="s">
        <v>1405</v>
      </c>
      <c r="W176" s="1199" t="s">
        <v>1403</v>
      </c>
      <c r="X176" s="1199" t="s">
        <v>411</v>
      </c>
      <c r="Y176" s="1199" t="s">
        <v>1403</v>
      </c>
      <c r="Z176" s="1199" t="s">
        <v>1404</v>
      </c>
      <c r="AA176" s="1199" t="s">
        <v>1403</v>
      </c>
      <c r="AB176" s="1199">
        <v>76</v>
      </c>
      <c r="AC176" s="1199">
        <v>7612</v>
      </c>
      <c r="AD176" s="1199">
        <v>228361</v>
      </c>
      <c r="AE176" s="1199" t="s">
        <v>1542</v>
      </c>
      <c r="AF176" s="1199" t="s">
        <v>1541</v>
      </c>
      <c r="AG176" s="1199" t="s">
        <v>1540</v>
      </c>
      <c r="AH176" s="1199" t="s">
        <v>1539</v>
      </c>
      <c r="AI176" s="1199">
        <v>100</v>
      </c>
      <c r="AJ176" s="1199" t="s">
        <v>1538</v>
      </c>
    </row>
    <row r="177" spans="1:36" x14ac:dyDescent="0.25">
      <c r="A177" s="1199">
        <v>201901</v>
      </c>
      <c r="B177" s="1199" t="s">
        <v>1547</v>
      </c>
      <c r="C177" s="1199" t="s">
        <v>1540</v>
      </c>
      <c r="D177" s="1199" t="s">
        <v>1546</v>
      </c>
      <c r="E177" s="1199">
        <v>1247137</v>
      </c>
      <c r="F177" s="1199">
        <v>20190118</v>
      </c>
      <c r="G177" s="959">
        <v>93840</v>
      </c>
      <c r="H177" s="959">
        <v>0</v>
      </c>
      <c r="I177" s="959">
        <v>93840</v>
      </c>
      <c r="J177" s="1199" t="s">
        <v>1590</v>
      </c>
      <c r="K177" s="1199" t="s">
        <v>1589</v>
      </c>
      <c r="L177" s="1199">
        <v>901</v>
      </c>
      <c r="M177" s="1199">
        <v>140334</v>
      </c>
      <c r="N177" s="1199">
        <v>170844</v>
      </c>
      <c r="O177" s="1199" t="s">
        <v>1421</v>
      </c>
      <c r="P177" s="1199" t="s">
        <v>1570</v>
      </c>
      <c r="Q177" s="1199" t="s">
        <v>1408</v>
      </c>
      <c r="R177" s="1199" t="s">
        <v>1409</v>
      </c>
      <c r="S177" s="1199" t="s">
        <v>1408</v>
      </c>
      <c r="T177" s="1199" t="s">
        <v>1407</v>
      </c>
      <c r="U177" s="1199">
        <v>0</v>
      </c>
      <c r="V177" s="1199" t="s">
        <v>1405</v>
      </c>
      <c r="W177" s="1199" t="s">
        <v>1403</v>
      </c>
      <c r="X177" s="1199" t="s">
        <v>411</v>
      </c>
      <c r="Y177" s="1199" t="s">
        <v>1403</v>
      </c>
      <c r="Z177" s="1199" t="s">
        <v>1404</v>
      </c>
      <c r="AA177" s="1199" t="s">
        <v>1403</v>
      </c>
      <c r="AB177" s="1199">
        <v>76</v>
      </c>
      <c r="AC177" s="1199">
        <v>7612</v>
      </c>
      <c r="AD177" s="1199">
        <v>228361</v>
      </c>
      <c r="AE177" s="1199" t="s">
        <v>1542</v>
      </c>
      <c r="AF177" s="1199" t="s">
        <v>1541</v>
      </c>
      <c r="AG177" s="1199" t="s">
        <v>1540</v>
      </c>
      <c r="AH177" s="1199" t="s">
        <v>1539</v>
      </c>
      <c r="AI177" s="1199">
        <v>100</v>
      </c>
      <c r="AJ177" s="1199" t="s">
        <v>1538</v>
      </c>
    </row>
    <row r="178" spans="1:36" x14ac:dyDescent="0.25">
      <c r="A178" s="1199">
        <v>201903</v>
      </c>
      <c r="B178" s="1199" t="s">
        <v>1547</v>
      </c>
      <c r="C178" s="1199" t="s">
        <v>1540</v>
      </c>
      <c r="D178" s="1199" t="s">
        <v>1546</v>
      </c>
      <c r="E178" s="1199">
        <v>1247267</v>
      </c>
      <c r="F178" s="1199">
        <v>20190315</v>
      </c>
      <c r="G178" s="959">
        <v>103040</v>
      </c>
      <c r="H178" s="959">
        <v>0</v>
      </c>
      <c r="I178" s="959">
        <v>103040</v>
      </c>
      <c r="J178" s="1199" t="s">
        <v>1553</v>
      </c>
      <c r="K178" s="1199" t="s">
        <v>1588</v>
      </c>
      <c r="L178" s="1199">
        <v>901</v>
      </c>
      <c r="M178" s="1199">
        <v>141353</v>
      </c>
      <c r="N178" s="1199">
        <v>666819.63</v>
      </c>
      <c r="O178" s="1199" t="s">
        <v>1421</v>
      </c>
      <c r="P178" s="1199" t="s">
        <v>1570</v>
      </c>
      <c r="Q178" s="1199" t="s">
        <v>1408</v>
      </c>
      <c r="R178" s="1199" t="s">
        <v>1409</v>
      </c>
      <c r="S178" s="1199" t="s">
        <v>1408</v>
      </c>
      <c r="T178" s="1199" t="s">
        <v>1407</v>
      </c>
      <c r="U178" s="1199">
        <v>0</v>
      </c>
      <c r="V178" s="1199" t="s">
        <v>1405</v>
      </c>
      <c r="W178" s="1199" t="s">
        <v>1403</v>
      </c>
      <c r="X178" s="1199" t="s">
        <v>411</v>
      </c>
      <c r="Y178" s="1199" t="s">
        <v>1403</v>
      </c>
      <c r="Z178" s="1199" t="s">
        <v>1404</v>
      </c>
      <c r="AA178" s="1199" t="s">
        <v>1403</v>
      </c>
      <c r="AB178" s="1199">
        <v>76</v>
      </c>
      <c r="AC178" s="1199">
        <v>7612</v>
      </c>
      <c r="AD178" s="1199">
        <v>228361</v>
      </c>
      <c r="AE178" s="1199" t="s">
        <v>1542</v>
      </c>
      <c r="AF178" s="1199" t="s">
        <v>1541</v>
      </c>
      <c r="AG178" s="1199" t="s">
        <v>1540</v>
      </c>
      <c r="AH178" s="1199" t="s">
        <v>1539</v>
      </c>
      <c r="AI178" s="1199">
        <v>100</v>
      </c>
      <c r="AJ178" s="1199" t="s">
        <v>1538</v>
      </c>
    </row>
    <row r="179" spans="1:36" x14ac:dyDescent="0.25">
      <c r="A179" s="1199">
        <v>201903</v>
      </c>
      <c r="B179" s="1199" t="s">
        <v>1547</v>
      </c>
      <c r="C179" s="1199" t="s">
        <v>1540</v>
      </c>
      <c r="D179" s="1199" t="s">
        <v>1546</v>
      </c>
      <c r="E179" s="1199">
        <v>1247267</v>
      </c>
      <c r="F179" s="1199">
        <v>20190315</v>
      </c>
      <c r="G179" s="959">
        <v>73600</v>
      </c>
      <c r="H179" s="959">
        <v>0</v>
      </c>
      <c r="I179" s="959">
        <v>73600</v>
      </c>
      <c r="J179" s="1199" t="s">
        <v>1548</v>
      </c>
      <c r="K179" s="1199" t="s">
        <v>1588</v>
      </c>
      <c r="L179" s="1199">
        <v>901</v>
      </c>
      <c r="M179" s="1199">
        <v>141353</v>
      </c>
      <c r="N179" s="1199">
        <v>666819.63</v>
      </c>
      <c r="O179" s="1199" t="s">
        <v>1421</v>
      </c>
      <c r="P179" s="1199" t="s">
        <v>1570</v>
      </c>
      <c r="Q179" s="1199" t="s">
        <v>1408</v>
      </c>
      <c r="R179" s="1199" t="s">
        <v>1409</v>
      </c>
      <c r="S179" s="1199" t="s">
        <v>1408</v>
      </c>
      <c r="T179" s="1199" t="s">
        <v>1407</v>
      </c>
      <c r="U179" s="1199">
        <v>0</v>
      </c>
      <c r="V179" s="1199" t="s">
        <v>1405</v>
      </c>
      <c r="W179" s="1199" t="s">
        <v>1403</v>
      </c>
      <c r="X179" s="1199" t="s">
        <v>411</v>
      </c>
      <c r="Y179" s="1199" t="s">
        <v>1403</v>
      </c>
      <c r="Z179" s="1199" t="s">
        <v>1404</v>
      </c>
      <c r="AA179" s="1199" t="s">
        <v>1403</v>
      </c>
      <c r="AB179" s="1199">
        <v>76</v>
      </c>
      <c r="AC179" s="1199">
        <v>7612</v>
      </c>
      <c r="AD179" s="1199">
        <v>228361</v>
      </c>
      <c r="AE179" s="1199" t="s">
        <v>1542</v>
      </c>
      <c r="AF179" s="1199" t="s">
        <v>1541</v>
      </c>
      <c r="AG179" s="1199" t="s">
        <v>1540</v>
      </c>
      <c r="AH179" s="1199" t="s">
        <v>1539</v>
      </c>
      <c r="AI179" s="1199">
        <v>100</v>
      </c>
      <c r="AJ179" s="1199" t="s">
        <v>1538</v>
      </c>
    </row>
    <row r="180" spans="1:36" x14ac:dyDescent="0.25">
      <c r="A180" s="1199">
        <v>201903</v>
      </c>
      <c r="B180" s="1199" t="s">
        <v>1547</v>
      </c>
      <c r="C180" s="1199" t="s">
        <v>1540</v>
      </c>
      <c r="D180" s="1199" t="s">
        <v>1546</v>
      </c>
      <c r="E180" s="1199">
        <v>1247267</v>
      </c>
      <c r="F180" s="1199">
        <v>20190315</v>
      </c>
      <c r="G180" s="959">
        <v>73600</v>
      </c>
      <c r="H180" s="959">
        <v>0</v>
      </c>
      <c r="I180" s="959">
        <v>73600</v>
      </c>
      <c r="J180" s="1199" t="s">
        <v>1573</v>
      </c>
      <c r="K180" s="1199" t="s">
        <v>1588</v>
      </c>
      <c r="L180" s="1199">
        <v>901</v>
      </c>
      <c r="M180" s="1199">
        <v>141353</v>
      </c>
      <c r="N180" s="1199">
        <v>666819.63</v>
      </c>
      <c r="O180" s="1199" t="s">
        <v>1421</v>
      </c>
      <c r="P180" s="1199" t="s">
        <v>1570</v>
      </c>
      <c r="Q180" s="1199" t="s">
        <v>1408</v>
      </c>
      <c r="R180" s="1199" t="s">
        <v>1409</v>
      </c>
      <c r="S180" s="1199" t="s">
        <v>1408</v>
      </c>
      <c r="T180" s="1199" t="s">
        <v>1407</v>
      </c>
      <c r="U180" s="1199">
        <v>0</v>
      </c>
      <c r="V180" s="1199" t="s">
        <v>1405</v>
      </c>
      <c r="W180" s="1199" t="s">
        <v>1403</v>
      </c>
      <c r="X180" s="1199" t="s">
        <v>411</v>
      </c>
      <c r="Y180" s="1199" t="s">
        <v>1403</v>
      </c>
      <c r="Z180" s="1199" t="s">
        <v>1404</v>
      </c>
      <c r="AA180" s="1199" t="s">
        <v>1403</v>
      </c>
      <c r="AB180" s="1199">
        <v>76</v>
      </c>
      <c r="AC180" s="1199">
        <v>7612</v>
      </c>
      <c r="AD180" s="1199">
        <v>228361</v>
      </c>
      <c r="AE180" s="1199" t="s">
        <v>1542</v>
      </c>
      <c r="AF180" s="1199" t="s">
        <v>1541</v>
      </c>
      <c r="AG180" s="1199" t="s">
        <v>1540</v>
      </c>
      <c r="AH180" s="1199" t="s">
        <v>1539</v>
      </c>
      <c r="AI180" s="1199">
        <v>100</v>
      </c>
      <c r="AJ180" s="1199" t="s">
        <v>1538</v>
      </c>
    </row>
    <row r="181" spans="1:36" x14ac:dyDescent="0.25">
      <c r="A181" s="1199">
        <v>201903</v>
      </c>
      <c r="B181" s="1199" t="s">
        <v>1547</v>
      </c>
      <c r="C181" s="1199" t="s">
        <v>1540</v>
      </c>
      <c r="D181" s="1199" t="s">
        <v>1546</v>
      </c>
      <c r="E181" s="1199">
        <v>1247268</v>
      </c>
      <c r="F181" s="1199">
        <v>20190315</v>
      </c>
      <c r="G181" s="959">
        <v>25200</v>
      </c>
      <c r="H181" s="959">
        <v>0</v>
      </c>
      <c r="I181" s="959">
        <v>25200</v>
      </c>
      <c r="J181" s="1199" t="s">
        <v>1558</v>
      </c>
      <c r="K181" s="1199" t="s">
        <v>1587</v>
      </c>
      <c r="L181" s="1199">
        <v>901</v>
      </c>
      <c r="M181" s="1199">
        <v>141353</v>
      </c>
      <c r="N181" s="1199">
        <v>666819.63</v>
      </c>
      <c r="O181" s="1199" t="s">
        <v>1421</v>
      </c>
      <c r="P181" s="1199" t="s">
        <v>1570</v>
      </c>
      <c r="Q181" s="1199" t="s">
        <v>1408</v>
      </c>
      <c r="R181" s="1199" t="s">
        <v>1409</v>
      </c>
      <c r="S181" s="1199" t="s">
        <v>1408</v>
      </c>
      <c r="T181" s="1199" t="s">
        <v>1407</v>
      </c>
      <c r="U181" s="1199">
        <v>0</v>
      </c>
      <c r="V181" s="1199" t="s">
        <v>1405</v>
      </c>
      <c r="W181" s="1199" t="s">
        <v>1403</v>
      </c>
      <c r="X181" s="1199" t="s">
        <v>411</v>
      </c>
      <c r="Y181" s="1199" t="s">
        <v>1403</v>
      </c>
      <c r="Z181" s="1199" t="s">
        <v>1404</v>
      </c>
      <c r="AA181" s="1199" t="s">
        <v>1403</v>
      </c>
      <c r="AB181" s="1199">
        <v>76</v>
      </c>
      <c r="AC181" s="1199">
        <v>7612</v>
      </c>
      <c r="AD181" s="1199">
        <v>228361</v>
      </c>
      <c r="AE181" s="1199" t="s">
        <v>1542</v>
      </c>
      <c r="AF181" s="1199" t="s">
        <v>1541</v>
      </c>
      <c r="AG181" s="1199" t="s">
        <v>1540</v>
      </c>
      <c r="AH181" s="1199" t="s">
        <v>1539</v>
      </c>
      <c r="AI181" s="1199">
        <v>100</v>
      </c>
      <c r="AJ181" s="1199" t="s">
        <v>1538</v>
      </c>
    </row>
    <row r="182" spans="1:36" x14ac:dyDescent="0.25">
      <c r="A182" s="1199">
        <v>201903</v>
      </c>
      <c r="B182" s="1199" t="s">
        <v>1547</v>
      </c>
      <c r="C182" s="1199" t="s">
        <v>1540</v>
      </c>
      <c r="D182" s="1199" t="s">
        <v>1546</v>
      </c>
      <c r="E182" s="1199">
        <v>1247268</v>
      </c>
      <c r="F182" s="1199">
        <v>20190315</v>
      </c>
      <c r="G182" s="959">
        <v>39200</v>
      </c>
      <c r="H182" s="959">
        <v>0</v>
      </c>
      <c r="I182" s="959">
        <v>39200</v>
      </c>
      <c r="J182" s="1199" t="s">
        <v>1557</v>
      </c>
      <c r="K182" s="1199" t="s">
        <v>1587</v>
      </c>
      <c r="L182" s="1199">
        <v>901</v>
      </c>
      <c r="M182" s="1199">
        <v>141353</v>
      </c>
      <c r="N182" s="1199">
        <v>666819.63</v>
      </c>
      <c r="O182" s="1199" t="s">
        <v>1421</v>
      </c>
      <c r="P182" s="1199" t="s">
        <v>1570</v>
      </c>
      <c r="Q182" s="1199" t="s">
        <v>1408</v>
      </c>
      <c r="R182" s="1199" t="s">
        <v>1409</v>
      </c>
      <c r="S182" s="1199" t="s">
        <v>1408</v>
      </c>
      <c r="T182" s="1199" t="s">
        <v>1407</v>
      </c>
      <c r="U182" s="1199">
        <v>0</v>
      </c>
      <c r="V182" s="1199" t="s">
        <v>1405</v>
      </c>
      <c r="W182" s="1199" t="s">
        <v>1403</v>
      </c>
      <c r="X182" s="1199" t="s">
        <v>411</v>
      </c>
      <c r="Y182" s="1199" t="s">
        <v>1403</v>
      </c>
      <c r="Z182" s="1199" t="s">
        <v>1404</v>
      </c>
      <c r="AA182" s="1199" t="s">
        <v>1403</v>
      </c>
      <c r="AB182" s="1199">
        <v>76</v>
      </c>
      <c r="AC182" s="1199">
        <v>7612</v>
      </c>
      <c r="AD182" s="1199">
        <v>228361</v>
      </c>
      <c r="AE182" s="1199" t="s">
        <v>1542</v>
      </c>
      <c r="AF182" s="1199" t="s">
        <v>1541</v>
      </c>
      <c r="AG182" s="1199" t="s">
        <v>1540</v>
      </c>
      <c r="AH182" s="1199" t="s">
        <v>1539</v>
      </c>
      <c r="AI182" s="1199">
        <v>100</v>
      </c>
      <c r="AJ182" s="1199" t="s">
        <v>1538</v>
      </c>
    </row>
    <row r="183" spans="1:36" x14ac:dyDescent="0.25">
      <c r="A183" s="1199">
        <v>201903</v>
      </c>
      <c r="B183" s="1199" t="s">
        <v>1547</v>
      </c>
      <c r="C183" s="1199" t="s">
        <v>1540</v>
      </c>
      <c r="D183" s="1199" t="s">
        <v>1546</v>
      </c>
      <c r="E183" s="1199">
        <v>1247268</v>
      </c>
      <c r="F183" s="1199">
        <v>20190315</v>
      </c>
      <c r="G183" s="959">
        <v>31360</v>
      </c>
      <c r="H183" s="959">
        <v>0</v>
      </c>
      <c r="I183" s="959">
        <v>31360</v>
      </c>
      <c r="J183" s="1199" t="s">
        <v>1556</v>
      </c>
      <c r="K183" s="1199" t="s">
        <v>1587</v>
      </c>
      <c r="L183" s="1199">
        <v>901</v>
      </c>
      <c r="M183" s="1199">
        <v>141353</v>
      </c>
      <c r="N183" s="1199">
        <v>666819.63</v>
      </c>
      <c r="O183" s="1199" t="s">
        <v>1421</v>
      </c>
      <c r="P183" s="1199" t="s">
        <v>1570</v>
      </c>
      <c r="Q183" s="1199" t="s">
        <v>1408</v>
      </c>
      <c r="R183" s="1199" t="s">
        <v>1409</v>
      </c>
      <c r="S183" s="1199" t="s">
        <v>1408</v>
      </c>
      <c r="T183" s="1199" t="s">
        <v>1407</v>
      </c>
      <c r="U183" s="1199">
        <v>0</v>
      </c>
      <c r="V183" s="1199" t="s">
        <v>1405</v>
      </c>
      <c r="W183" s="1199" t="s">
        <v>1403</v>
      </c>
      <c r="X183" s="1199" t="s">
        <v>411</v>
      </c>
      <c r="Y183" s="1199" t="s">
        <v>1403</v>
      </c>
      <c r="Z183" s="1199" t="s">
        <v>1404</v>
      </c>
      <c r="AA183" s="1199" t="s">
        <v>1403</v>
      </c>
      <c r="AB183" s="1199">
        <v>76</v>
      </c>
      <c r="AC183" s="1199">
        <v>7612</v>
      </c>
      <c r="AD183" s="1199">
        <v>228361</v>
      </c>
      <c r="AE183" s="1199" t="s">
        <v>1542</v>
      </c>
      <c r="AF183" s="1199" t="s">
        <v>1541</v>
      </c>
      <c r="AG183" s="1199" t="s">
        <v>1540</v>
      </c>
      <c r="AH183" s="1199" t="s">
        <v>1539</v>
      </c>
      <c r="AI183" s="1199">
        <v>100</v>
      </c>
      <c r="AJ183" s="1199" t="s">
        <v>1538</v>
      </c>
    </row>
    <row r="184" spans="1:36" x14ac:dyDescent="0.25">
      <c r="A184" s="1199">
        <v>201903</v>
      </c>
      <c r="B184" s="1199" t="s">
        <v>1547</v>
      </c>
      <c r="C184" s="1199" t="s">
        <v>1540</v>
      </c>
      <c r="D184" s="1199" t="s">
        <v>1546</v>
      </c>
      <c r="E184" s="1199">
        <v>1247268</v>
      </c>
      <c r="F184" s="1199">
        <v>20190315</v>
      </c>
      <c r="G184" s="959">
        <v>164220</v>
      </c>
      <c r="H184" s="959">
        <v>0</v>
      </c>
      <c r="I184" s="959">
        <v>164220</v>
      </c>
      <c r="J184" s="1199" t="s">
        <v>1555</v>
      </c>
      <c r="K184" s="1199" t="s">
        <v>1587</v>
      </c>
      <c r="L184" s="1199">
        <v>901</v>
      </c>
      <c r="M184" s="1199">
        <v>141353</v>
      </c>
      <c r="N184" s="1199">
        <v>666819.63</v>
      </c>
      <c r="O184" s="1199" t="s">
        <v>1421</v>
      </c>
      <c r="P184" s="1199" t="s">
        <v>1570</v>
      </c>
      <c r="Q184" s="1199" t="s">
        <v>1408</v>
      </c>
      <c r="R184" s="1199" t="s">
        <v>1409</v>
      </c>
      <c r="S184" s="1199" t="s">
        <v>1408</v>
      </c>
      <c r="T184" s="1199" t="s">
        <v>1407</v>
      </c>
      <c r="U184" s="1199">
        <v>0</v>
      </c>
      <c r="V184" s="1199" t="s">
        <v>1405</v>
      </c>
      <c r="W184" s="1199" t="s">
        <v>1403</v>
      </c>
      <c r="X184" s="1199" t="s">
        <v>411</v>
      </c>
      <c r="Y184" s="1199" t="s">
        <v>1403</v>
      </c>
      <c r="Z184" s="1199" t="s">
        <v>1404</v>
      </c>
      <c r="AA184" s="1199" t="s">
        <v>1403</v>
      </c>
      <c r="AB184" s="1199">
        <v>76</v>
      </c>
      <c r="AC184" s="1199">
        <v>7612</v>
      </c>
      <c r="AD184" s="1199">
        <v>228361</v>
      </c>
      <c r="AE184" s="1199" t="s">
        <v>1542</v>
      </c>
      <c r="AF184" s="1199" t="s">
        <v>1541</v>
      </c>
      <c r="AG184" s="1199" t="s">
        <v>1540</v>
      </c>
      <c r="AH184" s="1199" t="s">
        <v>1539</v>
      </c>
      <c r="AI184" s="1199">
        <v>100</v>
      </c>
      <c r="AJ184" s="1199" t="s">
        <v>1538</v>
      </c>
    </row>
    <row r="185" spans="1:36" x14ac:dyDescent="0.25">
      <c r="A185" s="1199">
        <v>201903</v>
      </c>
      <c r="B185" s="1199" t="s">
        <v>1547</v>
      </c>
      <c r="C185" s="1199" t="s">
        <v>1540</v>
      </c>
      <c r="D185" s="1199" t="s">
        <v>1546</v>
      </c>
      <c r="E185" s="1199">
        <v>1247482</v>
      </c>
      <c r="F185" s="1199">
        <v>20190315</v>
      </c>
      <c r="G185" s="959">
        <v>9600</v>
      </c>
      <c r="H185" s="959">
        <v>0</v>
      </c>
      <c r="I185" s="959">
        <v>9600</v>
      </c>
      <c r="J185" s="1199" t="s">
        <v>1573</v>
      </c>
      <c r="K185" s="1199" t="s">
        <v>1586</v>
      </c>
      <c r="L185" s="1199">
        <v>901</v>
      </c>
      <c r="M185" s="1199">
        <v>141353</v>
      </c>
      <c r="N185" s="1199">
        <v>666819.63</v>
      </c>
      <c r="O185" s="1199" t="s">
        <v>1421</v>
      </c>
      <c r="P185" s="1199" t="s">
        <v>1570</v>
      </c>
      <c r="Q185" s="1199" t="s">
        <v>1408</v>
      </c>
      <c r="R185" s="1199" t="s">
        <v>1409</v>
      </c>
      <c r="S185" s="1199" t="s">
        <v>1408</v>
      </c>
      <c r="T185" s="1199" t="s">
        <v>1407</v>
      </c>
      <c r="U185" s="1199">
        <v>0</v>
      </c>
      <c r="V185" s="1199" t="s">
        <v>1405</v>
      </c>
      <c r="W185" s="1199" t="s">
        <v>1403</v>
      </c>
      <c r="X185" s="1199" t="s">
        <v>411</v>
      </c>
      <c r="Y185" s="1199" t="s">
        <v>1403</v>
      </c>
      <c r="Z185" s="1199" t="s">
        <v>1404</v>
      </c>
      <c r="AA185" s="1199" t="s">
        <v>1403</v>
      </c>
      <c r="AB185" s="1199">
        <v>76</v>
      </c>
      <c r="AC185" s="1199">
        <v>7612</v>
      </c>
      <c r="AD185" s="1199">
        <v>228361</v>
      </c>
      <c r="AE185" s="1199" t="s">
        <v>1542</v>
      </c>
      <c r="AF185" s="1199" t="s">
        <v>1541</v>
      </c>
      <c r="AG185" s="1199" t="s">
        <v>1540</v>
      </c>
      <c r="AH185" s="1199" t="s">
        <v>1539</v>
      </c>
      <c r="AI185" s="1199">
        <v>100</v>
      </c>
      <c r="AJ185" s="1199" t="s">
        <v>1538</v>
      </c>
    </row>
    <row r="186" spans="1:36" x14ac:dyDescent="0.25">
      <c r="A186" s="1199">
        <v>201903</v>
      </c>
      <c r="B186" s="1199" t="s">
        <v>1547</v>
      </c>
      <c r="C186" s="1199" t="s">
        <v>1540</v>
      </c>
      <c r="D186" s="1199" t="s">
        <v>1546</v>
      </c>
      <c r="E186" s="1199">
        <v>1247482</v>
      </c>
      <c r="F186" s="1199">
        <v>20190315</v>
      </c>
      <c r="G186" s="959">
        <v>13440</v>
      </c>
      <c r="H186" s="959">
        <v>0</v>
      </c>
      <c r="I186" s="959">
        <v>13440</v>
      </c>
      <c r="J186" s="1199" t="s">
        <v>1545</v>
      </c>
      <c r="K186" s="1199" t="s">
        <v>1586</v>
      </c>
      <c r="L186" s="1199">
        <v>901</v>
      </c>
      <c r="M186" s="1199">
        <v>141353</v>
      </c>
      <c r="N186" s="1199">
        <v>666819.63</v>
      </c>
      <c r="O186" s="1199" t="s">
        <v>1421</v>
      </c>
      <c r="P186" s="1199" t="s">
        <v>1570</v>
      </c>
      <c r="Q186" s="1199" t="s">
        <v>1408</v>
      </c>
      <c r="R186" s="1199" t="s">
        <v>1409</v>
      </c>
      <c r="S186" s="1199" t="s">
        <v>1408</v>
      </c>
      <c r="T186" s="1199" t="s">
        <v>1407</v>
      </c>
      <c r="U186" s="1199">
        <v>0</v>
      </c>
      <c r="V186" s="1199" t="s">
        <v>1405</v>
      </c>
      <c r="W186" s="1199" t="s">
        <v>1403</v>
      </c>
      <c r="X186" s="1199" t="s">
        <v>411</v>
      </c>
      <c r="Y186" s="1199" t="s">
        <v>1403</v>
      </c>
      <c r="Z186" s="1199" t="s">
        <v>1404</v>
      </c>
      <c r="AA186" s="1199" t="s">
        <v>1403</v>
      </c>
      <c r="AB186" s="1199">
        <v>76</v>
      </c>
      <c r="AC186" s="1199">
        <v>7612</v>
      </c>
      <c r="AD186" s="1199">
        <v>228361</v>
      </c>
      <c r="AE186" s="1199" t="s">
        <v>1542</v>
      </c>
      <c r="AF186" s="1199" t="s">
        <v>1541</v>
      </c>
      <c r="AG186" s="1199" t="s">
        <v>1540</v>
      </c>
      <c r="AH186" s="1199" t="s">
        <v>1539</v>
      </c>
      <c r="AI186" s="1199">
        <v>100</v>
      </c>
      <c r="AJ186" s="1199" t="s">
        <v>1538</v>
      </c>
    </row>
    <row r="187" spans="1:36" x14ac:dyDescent="0.25">
      <c r="A187" s="1199">
        <v>201903</v>
      </c>
      <c r="B187" s="1199" t="s">
        <v>1547</v>
      </c>
      <c r="C187" s="1199" t="s">
        <v>1540</v>
      </c>
      <c r="D187" s="1199" t="s">
        <v>1546</v>
      </c>
      <c r="E187" s="1199">
        <v>1247482</v>
      </c>
      <c r="F187" s="1199">
        <v>20190315</v>
      </c>
      <c r="G187" s="959">
        <v>46583.16</v>
      </c>
      <c r="H187" s="959">
        <v>0</v>
      </c>
      <c r="I187" s="959">
        <v>46583.16</v>
      </c>
      <c r="J187" s="1199" t="s">
        <v>1572</v>
      </c>
      <c r="K187" s="1199" t="s">
        <v>1586</v>
      </c>
      <c r="L187" s="1199">
        <v>901</v>
      </c>
      <c r="M187" s="1199">
        <v>141353</v>
      </c>
      <c r="N187" s="1199">
        <v>666819.63</v>
      </c>
      <c r="O187" s="1199" t="s">
        <v>1421</v>
      </c>
      <c r="P187" s="1199" t="s">
        <v>1570</v>
      </c>
      <c r="Q187" s="1199" t="s">
        <v>1408</v>
      </c>
      <c r="R187" s="1199" t="s">
        <v>1409</v>
      </c>
      <c r="S187" s="1199" t="s">
        <v>1408</v>
      </c>
      <c r="T187" s="1199" t="s">
        <v>1407</v>
      </c>
      <c r="U187" s="1199">
        <v>0</v>
      </c>
      <c r="V187" s="1199" t="s">
        <v>1405</v>
      </c>
      <c r="W187" s="1199" t="s">
        <v>1403</v>
      </c>
      <c r="X187" s="1199" t="s">
        <v>411</v>
      </c>
      <c r="Y187" s="1199" t="s">
        <v>1403</v>
      </c>
      <c r="Z187" s="1199" t="s">
        <v>1404</v>
      </c>
      <c r="AA187" s="1199" t="s">
        <v>1403</v>
      </c>
      <c r="AB187" s="1199">
        <v>76</v>
      </c>
      <c r="AC187" s="1199">
        <v>7612</v>
      </c>
      <c r="AD187" s="1199">
        <v>228361</v>
      </c>
      <c r="AE187" s="1199" t="s">
        <v>1542</v>
      </c>
      <c r="AF187" s="1199" t="s">
        <v>1541</v>
      </c>
      <c r="AG187" s="1199" t="s">
        <v>1540</v>
      </c>
      <c r="AH187" s="1199" t="s">
        <v>1539</v>
      </c>
      <c r="AI187" s="1199">
        <v>100</v>
      </c>
      <c r="AJ187" s="1199" t="s">
        <v>1538</v>
      </c>
    </row>
    <row r="188" spans="1:36" x14ac:dyDescent="0.25">
      <c r="A188" s="1199">
        <v>201905</v>
      </c>
      <c r="B188" s="1199" t="s">
        <v>1547</v>
      </c>
      <c r="C188" s="1199" t="s">
        <v>1540</v>
      </c>
      <c r="D188" s="1199" t="s">
        <v>1546</v>
      </c>
      <c r="E188" s="1199">
        <v>1248302</v>
      </c>
      <c r="F188" s="1199">
        <v>20190516</v>
      </c>
      <c r="G188" s="959">
        <v>57120</v>
      </c>
      <c r="H188" s="959">
        <v>0</v>
      </c>
      <c r="I188" s="959">
        <v>57120</v>
      </c>
      <c r="J188" s="1199" t="s">
        <v>1585</v>
      </c>
      <c r="K188" s="1199" t="s">
        <v>1584</v>
      </c>
      <c r="L188" s="1199">
        <v>915</v>
      </c>
      <c r="M188" s="1199">
        <v>142929</v>
      </c>
      <c r="N188" s="1199">
        <v>450529.33</v>
      </c>
      <c r="O188" s="1199" t="s">
        <v>1421</v>
      </c>
      <c r="P188" s="1199" t="s">
        <v>1570</v>
      </c>
      <c r="Q188" s="1199" t="s">
        <v>1408</v>
      </c>
      <c r="R188" s="1199" t="s">
        <v>1409</v>
      </c>
      <c r="S188" s="1199" t="s">
        <v>1408</v>
      </c>
      <c r="T188" s="1199" t="s">
        <v>1407</v>
      </c>
      <c r="U188" s="1199">
        <v>0</v>
      </c>
      <c r="V188" s="1199" t="s">
        <v>1405</v>
      </c>
      <c r="W188" s="1199" t="s">
        <v>1403</v>
      </c>
      <c r="X188" s="1199" t="s">
        <v>411</v>
      </c>
      <c r="Y188" s="1199" t="s">
        <v>1403</v>
      </c>
      <c r="Z188" s="1199" t="s">
        <v>1404</v>
      </c>
      <c r="AA188" s="1199" t="s">
        <v>1403</v>
      </c>
      <c r="AB188" s="1199">
        <v>76</v>
      </c>
      <c r="AC188" s="1199">
        <v>7612</v>
      </c>
      <c r="AD188" s="1199">
        <v>228361</v>
      </c>
      <c r="AE188" s="1199" t="s">
        <v>1542</v>
      </c>
      <c r="AF188" s="1199" t="s">
        <v>1541</v>
      </c>
      <c r="AG188" s="1199" t="s">
        <v>1540</v>
      </c>
      <c r="AH188" s="1199" t="s">
        <v>1539</v>
      </c>
      <c r="AI188" s="1199">
        <v>100</v>
      </c>
      <c r="AJ188" s="1199" t="s">
        <v>1538</v>
      </c>
    </row>
    <row r="189" spans="1:36" x14ac:dyDescent="0.25">
      <c r="A189" s="1199">
        <v>201905</v>
      </c>
      <c r="B189" s="1199" t="s">
        <v>1547</v>
      </c>
      <c r="C189" s="1199" t="s">
        <v>1540</v>
      </c>
      <c r="D189" s="1199" t="s">
        <v>1546</v>
      </c>
      <c r="E189" s="1199">
        <v>1248302</v>
      </c>
      <c r="F189" s="1199">
        <v>20190516</v>
      </c>
      <c r="G189" s="959">
        <v>57120</v>
      </c>
      <c r="H189" s="959">
        <v>0</v>
      </c>
      <c r="I189" s="959">
        <v>57120</v>
      </c>
      <c r="J189" s="1199" t="s">
        <v>1582</v>
      </c>
      <c r="K189" s="1199" t="s">
        <v>1584</v>
      </c>
      <c r="L189" s="1199">
        <v>915</v>
      </c>
      <c r="M189" s="1199">
        <v>142929</v>
      </c>
      <c r="N189" s="1199">
        <v>450529.33</v>
      </c>
      <c r="O189" s="1199" t="s">
        <v>1421</v>
      </c>
      <c r="P189" s="1199" t="s">
        <v>1570</v>
      </c>
      <c r="Q189" s="1199" t="s">
        <v>1408</v>
      </c>
      <c r="R189" s="1199" t="s">
        <v>1409</v>
      </c>
      <c r="S189" s="1199" t="s">
        <v>1408</v>
      </c>
      <c r="T189" s="1199" t="s">
        <v>1407</v>
      </c>
      <c r="U189" s="1199">
        <v>0</v>
      </c>
      <c r="V189" s="1199" t="s">
        <v>1405</v>
      </c>
      <c r="W189" s="1199" t="s">
        <v>1403</v>
      </c>
      <c r="X189" s="1199" t="s">
        <v>411</v>
      </c>
      <c r="Y189" s="1199" t="s">
        <v>1403</v>
      </c>
      <c r="Z189" s="1199" t="s">
        <v>1404</v>
      </c>
      <c r="AA189" s="1199" t="s">
        <v>1403</v>
      </c>
      <c r="AB189" s="1199">
        <v>76</v>
      </c>
      <c r="AC189" s="1199">
        <v>7612</v>
      </c>
      <c r="AD189" s="1199">
        <v>228361</v>
      </c>
      <c r="AE189" s="1199" t="s">
        <v>1542</v>
      </c>
      <c r="AF189" s="1199" t="s">
        <v>1541</v>
      </c>
      <c r="AG189" s="1199" t="s">
        <v>1540</v>
      </c>
      <c r="AH189" s="1199" t="s">
        <v>1539</v>
      </c>
      <c r="AI189" s="1199">
        <v>100</v>
      </c>
      <c r="AJ189" s="1199" t="s">
        <v>1538</v>
      </c>
    </row>
    <row r="190" spans="1:36" x14ac:dyDescent="0.25">
      <c r="A190" s="1199">
        <v>201905</v>
      </c>
      <c r="B190" s="1199" t="s">
        <v>1547</v>
      </c>
      <c r="C190" s="1199" t="s">
        <v>1540</v>
      </c>
      <c r="D190" s="1199" t="s">
        <v>1546</v>
      </c>
      <c r="E190" s="1199">
        <v>1248302</v>
      </c>
      <c r="F190" s="1199">
        <v>20190516</v>
      </c>
      <c r="G190" s="959">
        <v>60480</v>
      </c>
      <c r="H190" s="959">
        <v>0</v>
      </c>
      <c r="I190" s="959">
        <v>60480</v>
      </c>
      <c r="J190" s="1199" t="s">
        <v>1581</v>
      </c>
      <c r="K190" s="1199" t="s">
        <v>1584</v>
      </c>
      <c r="L190" s="1199">
        <v>915</v>
      </c>
      <c r="M190" s="1199">
        <v>142929</v>
      </c>
      <c r="N190" s="1199">
        <v>450529.33</v>
      </c>
      <c r="O190" s="1199" t="s">
        <v>1421</v>
      </c>
      <c r="P190" s="1199" t="s">
        <v>1570</v>
      </c>
      <c r="Q190" s="1199" t="s">
        <v>1408</v>
      </c>
      <c r="R190" s="1199" t="s">
        <v>1409</v>
      </c>
      <c r="S190" s="1199" t="s">
        <v>1408</v>
      </c>
      <c r="T190" s="1199" t="s">
        <v>1407</v>
      </c>
      <c r="U190" s="1199">
        <v>0</v>
      </c>
      <c r="V190" s="1199" t="s">
        <v>1405</v>
      </c>
      <c r="W190" s="1199" t="s">
        <v>1403</v>
      </c>
      <c r="X190" s="1199" t="s">
        <v>411</v>
      </c>
      <c r="Y190" s="1199" t="s">
        <v>1403</v>
      </c>
      <c r="Z190" s="1199" t="s">
        <v>1404</v>
      </c>
      <c r="AA190" s="1199" t="s">
        <v>1403</v>
      </c>
      <c r="AB190" s="1199">
        <v>76</v>
      </c>
      <c r="AC190" s="1199">
        <v>7612</v>
      </c>
      <c r="AD190" s="1199">
        <v>228361</v>
      </c>
      <c r="AE190" s="1199" t="s">
        <v>1542</v>
      </c>
      <c r="AF190" s="1199" t="s">
        <v>1541</v>
      </c>
      <c r="AG190" s="1199" t="s">
        <v>1540</v>
      </c>
      <c r="AH190" s="1199" t="s">
        <v>1539</v>
      </c>
      <c r="AI190" s="1199">
        <v>100</v>
      </c>
      <c r="AJ190" s="1199" t="s">
        <v>1538</v>
      </c>
    </row>
    <row r="191" spans="1:36" x14ac:dyDescent="0.25">
      <c r="A191" s="1199">
        <v>201905</v>
      </c>
      <c r="B191" s="1199" t="s">
        <v>1547</v>
      </c>
      <c r="C191" s="1199" t="s">
        <v>1540</v>
      </c>
      <c r="D191" s="1199" t="s">
        <v>1546</v>
      </c>
      <c r="E191" s="1199">
        <v>1248303</v>
      </c>
      <c r="F191" s="1199">
        <v>20190516</v>
      </c>
      <c r="G191" s="959">
        <v>43520</v>
      </c>
      <c r="H191" s="959">
        <v>0</v>
      </c>
      <c r="I191" s="959">
        <v>43520</v>
      </c>
      <c r="J191" s="1199" t="s">
        <v>1583</v>
      </c>
      <c r="K191" s="1199" t="s">
        <v>1578</v>
      </c>
      <c r="L191" s="1199">
        <v>915</v>
      </c>
      <c r="M191" s="1199">
        <v>142929</v>
      </c>
      <c r="N191" s="1199">
        <v>450529.33</v>
      </c>
      <c r="O191" s="1199" t="s">
        <v>1421</v>
      </c>
      <c r="P191" s="1199" t="s">
        <v>1570</v>
      </c>
      <c r="Q191" s="1199" t="s">
        <v>1408</v>
      </c>
      <c r="R191" s="1199" t="s">
        <v>1409</v>
      </c>
      <c r="S191" s="1199" t="s">
        <v>1408</v>
      </c>
      <c r="T191" s="1199" t="s">
        <v>1407</v>
      </c>
      <c r="U191" s="1199">
        <v>0</v>
      </c>
      <c r="V191" s="1199" t="s">
        <v>1405</v>
      </c>
      <c r="W191" s="1199" t="s">
        <v>1403</v>
      </c>
      <c r="X191" s="1199" t="s">
        <v>411</v>
      </c>
      <c r="Y191" s="1199" t="s">
        <v>1403</v>
      </c>
      <c r="Z191" s="1199" t="s">
        <v>1404</v>
      </c>
      <c r="AA191" s="1199" t="s">
        <v>1403</v>
      </c>
      <c r="AB191" s="1199">
        <v>76</v>
      </c>
      <c r="AC191" s="1199">
        <v>7612</v>
      </c>
      <c r="AD191" s="1199">
        <v>228361</v>
      </c>
      <c r="AE191" s="1199" t="s">
        <v>1542</v>
      </c>
      <c r="AF191" s="1199" t="s">
        <v>1541</v>
      </c>
      <c r="AG191" s="1199" t="s">
        <v>1540</v>
      </c>
      <c r="AH191" s="1199" t="s">
        <v>1539</v>
      </c>
      <c r="AI191" s="1199">
        <v>100</v>
      </c>
      <c r="AJ191" s="1199" t="s">
        <v>1538</v>
      </c>
    </row>
    <row r="192" spans="1:36" x14ac:dyDescent="0.25">
      <c r="A192" s="1199">
        <v>201905</v>
      </c>
      <c r="B192" s="1199" t="s">
        <v>1547</v>
      </c>
      <c r="C192" s="1199" t="s">
        <v>1540</v>
      </c>
      <c r="D192" s="1199" t="s">
        <v>1546</v>
      </c>
      <c r="E192" s="1199">
        <v>1248303</v>
      </c>
      <c r="F192" s="1199">
        <v>20190516</v>
      </c>
      <c r="G192" s="959">
        <v>43520</v>
      </c>
      <c r="H192" s="959">
        <v>0</v>
      </c>
      <c r="I192" s="959">
        <v>43520</v>
      </c>
      <c r="J192" s="1199" t="s">
        <v>1582</v>
      </c>
      <c r="K192" s="1199" t="s">
        <v>1578</v>
      </c>
      <c r="L192" s="1199">
        <v>915</v>
      </c>
      <c r="M192" s="1199">
        <v>142929</v>
      </c>
      <c r="N192" s="1199">
        <v>450529.33</v>
      </c>
      <c r="O192" s="1199" t="s">
        <v>1421</v>
      </c>
      <c r="P192" s="1199" t="s">
        <v>1570</v>
      </c>
      <c r="Q192" s="1199" t="s">
        <v>1408</v>
      </c>
      <c r="R192" s="1199" t="s">
        <v>1409</v>
      </c>
      <c r="S192" s="1199" t="s">
        <v>1408</v>
      </c>
      <c r="T192" s="1199" t="s">
        <v>1407</v>
      </c>
      <c r="U192" s="1199">
        <v>0</v>
      </c>
      <c r="V192" s="1199" t="s">
        <v>1405</v>
      </c>
      <c r="W192" s="1199" t="s">
        <v>1403</v>
      </c>
      <c r="X192" s="1199" t="s">
        <v>411</v>
      </c>
      <c r="Y192" s="1199" t="s">
        <v>1403</v>
      </c>
      <c r="Z192" s="1199" t="s">
        <v>1404</v>
      </c>
      <c r="AA192" s="1199" t="s">
        <v>1403</v>
      </c>
      <c r="AB192" s="1199">
        <v>76</v>
      </c>
      <c r="AC192" s="1199">
        <v>7612</v>
      </c>
      <c r="AD192" s="1199">
        <v>228361</v>
      </c>
      <c r="AE192" s="1199" t="s">
        <v>1542</v>
      </c>
      <c r="AF192" s="1199" t="s">
        <v>1541</v>
      </c>
      <c r="AG192" s="1199" t="s">
        <v>1540</v>
      </c>
      <c r="AH192" s="1199" t="s">
        <v>1539</v>
      </c>
      <c r="AI192" s="1199">
        <v>100</v>
      </c>
      <c r="AJ192" s="1199" t="s">
        <v>1538</v>
      </c>
    </row>
    <row r="193" spans="1:36" x14ac:dyDescent="0.25">
      <c r="A193" s="1199">
        <v>201905</v>
      </c>
      <c r="B193" s="1199" t="s">
        <v>1547</v>
      </c>
      <c r="C193" s="1199" t="s">
        <v>1540</v>
      </c>
      <c r="D193" s="1199" t="s">
        <v>1546</v>
      </c>
      <c r="E193" s="1199">
        <v>1248303</v>
      </c>
      <c r="F193" s="1199">
        <v>20190516</v>
      </c>
      <c r="G193" s="959">
        <v>46080</v>
      </c>
      <c r="H193" s="959">
        <v>0</v>
      </c>
      <c r="I193" s="959">
        <v>46080</v>
      </c>
      <c r="J193" s="1199" t="s">
        <v>1581</v>
      </c>
      <c r="K193" s="1199" t="s">
        <v>1578</v>
      </c>
      <c r="L193" s="1199">
        <v>915</v>
      </c>
      <c r="M193" s="1199">
        <v>142929</v>
      </c>
      <c r="N193" s="1199">
        <v>450529.33</v>
      </c>
      <c r="O193" s="1199" t="s">
        <v>1421</v>
      </c>
      <c r="P193" s="1199" t="s">
        <v>1570</v>
      </c>
      <c r="Q193" s="1199" t="s">
        <v>1408</v>
      </c>
      <c r="R193" s="1199" t="s">
        <v>1409</v>
      </c>
      <c r="S193" s="1199" t="s">
        <v>1408</v>
      </c>
      <c r="T193" s="1199" t="s">
        <v>1407</v>
      </c>
      <c r="U193" s="1199">
        <v>0</v>
      </c>
      <c r="V193" s="1199" t="s">
        <v>1405</v>
      </c>
      <c r="W193" s="1199" t="s">
        <v>1403</v>
      </c>
      <c r="X193" s="1199" t="s">
        <v>411</v>
      </c>
      <c r="Y193" s="1199" t="s">
        <v>1403</v>
      </c>
      <c r="Z193" s="1199" t="s">
        <v>1404</v>
      </c>
      <c r="AA193" s="1199" t="s">
        <v>1403</v>
      </c>
      <c r="AB193" s="1199">
        <v>76</v>
      </c>
      <c r="AC193" s="1199">
        <v>7612</v>
      </c>
      <c r="AD193" s="1199">
        <v>228361</v>
      </c>
      <c r="AE193" s="1199" t="s">
        <v>1542</v>
      </c>
      <c r="AF193" s="1199" t="s">
        <v>1541</v>
      </c>
      <c r="AG193" s="1199" t="s">
        <v>1540</v>
      </c>
      <c r="AH193" s="1199" t="s">
        <v>1539</v>
      </c>
      <c r="AI193" s="1199">
        <v>100</v>
      </c>
      <c r="AJ193" s="1199" t="s">
        <v>1538</v>
      </c>
    </row>
    <row r="194" spans="1:36" x14ac:dyDescent="0.25">
      <c r="A194" s="1199">
        <v>201905</v>
      </c>
      <c r="B194" s="1199" t="s">
        <v>1547</v>
      </c>
      <c r="C194" s="1199" t="s">
        <v>1540</v>
      </c>
      <c r="D194" s="1199" t="s">
        <v>1546</v>
      </c>
      <c r="E194" s="1199">
        <v>1248303</v>
      </c>
      <c r="F194" s="1199">
        <v>20190516</v>
      </c>
      <c r="G194" s="959">
        <v>13279.68</v>
      </c>
      <c r="H194" s="959">
        <v>0</v>
      </c>
      <c r="I194" s="959">
        <v>13279.68</v>
      </c>
      <c r="J194" s="1199" t="s">
        <v>1580</v>
      </c>
      <c r="K194" s="1199" t="s">
        <v>1578</v>
      </c>
      <c r="L194" s="1199">
        <v>915</v>
      </c>
      <c r="M194" s="1199">
        <v>142929</v>
      </c>
      <c r="N194" s="1199">
        <v>450529.33</v>
      </c>
      <c r="O194" s="1199" t="s">
        <v>1421</v>
      </c>
      <c r="P194" s="1199" t="s">
        <v>1570</v>
      </c>
      <c r="Q194" s="1199" t="s">
        <v>1408</v>
      </c>
      <c r="R194" s="1199" t="s">
        <v>1409</v>
      </c>
      <c r="S194" s="1199" t="s">
        <v>1408</v>
      </c>
      <c r="T194" s="1199" t="s">
        <v>1407</v>
      </c>
      <c r="U194" s="1199">
        <v>0</v>
      </c>
      <c r="V194" s="1199" t="s">
        <v>1405</v>
      </c>
      <c r="W194" s="1199" t="s">
        <v>1403</v>
      </c>
      <c r="X194" s="1199" t="s">
        <v>411</v>
      </c>
      <c r="Y194" s="1199" t="s">
        <v>1403</v>
      </c>
      <c r="Z194" s="1199" t="s">
        <v>1404</v>
      </c>
      <c r="AA194" s="1199" t="s">
        <v>1403</v>
      </c>
      <c r="AB194" s="1199">
        <v>76</v>
      </c>
      <c r="AC194" s="1199">
        <v>7612</v>
      </c>
      <c r="AD194" s="1199">
        <v>228361</v>
      </c>
      <c r="AE194" s="1199" t="s">
        <v>1542</v>
      </c>
      <c r="AF194" s="1199" t="s">
        <v>1541</v>
      </c>
      <c r="AG194" s="1199" t="s">
        <v>1540</v>
      </c>
      <c r="AH194" s="1199" t="s">
        <v>1539</v>
      </c>
      <c r="AI194" s="1199">
        <v>100</v>
      </c>
      <c r="AJ194" s="1199" t="s">
        <v>1538</v>
      </c>
    </row>
    <row r="195" spans="1:36" x14ac:dyDescent="0.25">
      <c r="A195" s="1199">
        <v>201905</v>
      </c>
      <c r="B195" s="1199" t="s">
        <v>1547</v>
      </c>
      <c r="C195" s="1199" t="s">
        <v>1540</v>
      </c>
      <c r="D195" s="1199" t="s">
        <v>1546</v>
      </c>
      <c r="E195" s="1199">
        <v>1248303</v>
      </c>
      <c r="F195" s="1199">
        <v>20190516</v>
      </c>
      <c r="G195" s="959">
        <v>70644.960000000006</v>
      </c>
      <c r="H195" s="959">
        <v>0</v>
      </c>
      <c r="I195" s="959">
        <v>70644.960000000006</v>
      </c>
      <c r="J195" s="1199" t="s">
        <v>1579</v>
      </c>
      <c r="K195" s="1199" t="s">
        <v>1578</v>
      </c>
      <c r="L195" s="1199">
        <v>915</v>
      </c>
      <c r="M195" s="1199">
        <v>142929</v>
      </c>
      <c r="N195" s="1199">
        <v>450529.33</v>
      </c>
      <c r="O195" s="1199" t="s">
        <v>1421</v>
      </c>
      <c r="P195" s="1199" t="s">
        <v>1570</v>
      </c>
      <c r="Q195" s="1199" t="s">
        <v>1408</v>
      </c>
      <c r="R195" s="1199" t="s">
        <v>1409</v>
      </c>
      <c r="S195" s="1199" t="s">
        <v>1408</v>
      </c>
      <c r="T195" s="1199" t="s">
        <v>1407</v>
      </c>
      <c r="U195" s="1199">
        <v>0</v>
      </c>
      <c r="V195" s="1199" t="s">
        <v>1405</v>
      </c>
      <c r="W195" s="1199" t="s">
        <v>1403</v>
      </c>
      <c r="X195" s="1199" t="s">
        <v>411</v>
      </c>
      <c r="Y195" s="1199" t="s">
        <v>1403</v>
      </c>
      <c r="Z195" s="1199" t="s">
        <v>1404</v>
      </c>
      <c r="AA195" s="1199" t="s">
        <v>1403</v>
      </c>
      <c r="AB195" s="1199">
        <v>76</v>
      </c>
      <c r="AC195" s="1199">
        <v>7612</v>
      </c>
      <c r="AD195" s="1199">
        <v>228361</v>
      </c>
      <c r="AE195" s="1199" t="s">
        <v>1542</v>
      </c>
      <c r="AF195" s="1199" t="s">
        <v>1541</v>
      </c>
      <c r="AG195" s="1199" t="s">
        <v>1540</v>
      </c>
      <c r="AH195" s="1199" t="s">
        <v>1539</v>
      </c>
      <c r="AI195" s="1199">
        <v>100</v>
      </c>
      <c r="AJ195" s="1199" t="s">
        <v>1538</v>
      </c>
    </row>
    <row r="196" spans="1:36" x14ac:dyDescent="0.25">
      <c r="A196" s="1199">
        <v>201906</v>
      </c>
      <c r="B196" s="1199" t="s">
        <v>1547</v>
      </c>
      <c r="C196" s="1199" t="s">
        <v>1540</v>
      </c>
      <c r="D196" s="1199" t="s">
        <v>1546</v>
      </c>
      <c r="E196" s="1199">
        <v>1248300</v>
      </c>
      <c r="F196" s="1199">
        <v>20190626</v>
      </c>
      <c r="G196" s="959">
        <v>238006.8</v>
      </c>
      <c r="H196" s="959">
        <v>0</v>
      </c>
      <c r="I196" s="959">
        <v>238006.8</v>
      </c>
      <c r="J196" s="1199" t="s">
        <v>1557</v>
      </c>
      <c r="K196" s="1199" t="s">
        <v>1577</v>
      </c>
      <c r="L196" s="1199">
        <v>915</v>
      </c>
      <c r="M196" s="1199">
        <v>143922</v>
      </c>
      <c r="N196" s="1199">
        <v>666037.74</v>
      </c>
      <c r="O196" s="1199" t="s">
        <v>1421</v>
      </c>
      <c r="P196" s="1199" t="s">
        <v>1570</v>
      </c>
      <c r="Q196" s="1199" t="s">
        <v>1408</v>
      </c>
      <c r="R196" s="1199" t="s">
        <v>1409</v>
      </c>
      <c r="S196" s="1199" t="s">
        <v>1408</v>
      </c>
      <c r="T196" s="1199" t="s">
        <v>1407</v>
      </c>
      <c r="U196" s="1199">
        <v>0</v>
      </c>
      <c r="V196" s="1199" t="s">
        <v>1405</v>
      </c>
      <c r="W196" s="1199" t="s">
        <v>1403</v>
      </c>
      <c r="X196" s="1199" t="s">
        <v>411</v>
      </c>
      <c r="Y196" s="1199" t="s">
        <v>1403</v>
      </c>
      <c r="Z196" s="1199" t="s">
        <v>1404</v>
      </c>
      <c r="AA196" s="1199" t="s">
        <v>1403</v>
      </c>
      <c r="AB196" s="1199">
        <v>76</v>
      </c>
      <c r="AC196" s="1199">
        <v>7612</v>
      </c>
      <c r="AD196" s="1199">
        <v>228361</v>
      </c>
      <c r="AE196" s="1199" t="s">
        <v>1542</v>
      </c>
      <c r="AF196" s="1199" t="s">
        <v>1541</v>
      </c>
      <c r="AG196" s="1199" t="s">
        <v>1540</v>
      </c>
      <c r="AH196" s="1199" t="s">
        <v>1539</v>
      </c>
      <c r="AI196" s="1199">
        <v>100</v>
      </c>
      <c r="AJ196" s="1199" t="s">
        <v>1538</v>
      </c>
    </row>
    <row r="197" spans="1:36" x14ac:dyDescent="0.25">
      <c r="A197" s="1199">
        <v>201906</v>
      </c>
      <c r="B197" s="1199" t="s">
        <v>1547</v>
      </c>
      <c r="C197" s="1199" t="s">
        <v>1540</v>
      </c>
      <c r="D197" s="1199" t="s">
        <v>1546</v>
      </c>
      <c r="E197" s="1199">
        <v>1248301</v>
      </c>
      <c r="F197" s="1199">
        <v>20190626</v>
      </c>
      <c r="G197" s="959">
        <v>190405.44</v>
      </c>
      <c r="H197" s="959">
        <v>0</v>
      </c>
      <c r="I197" s="959">
        <v>190405.44</v>
      </c>
      <c r="J197" s="1199" t="s">
        <v>1558</v>
      </c>
      <c r="K197" s="1199" t="s">
        <v>1576</v>
      </c>
      <c r="L197" s="1199">
        <v>915</v>
      </c>
      <c r="M197" s="1199">
        <v>143922</v>
      </c>
      <c r="N197" s="1199">
        <v>666037.74</v>
      </c>
      <c r="O197" s="1199" t="s">
        <v>1421</v>
      </c>
      <c r="P197" s="1199" t="s">
        <v>1570</v>
      </c>
      <c r="Q197" s="1199" t="s">
        <v>1408</v>
      </c>
      <c r="R197" s="1199" t="s">
        <v>1409</v>
      </c>
      <c r="S197" s="1199" t="s">
        <v>1408</v>
      </c>
      <c r="T197" s="1199" t="s">
        <v>1407</v>
      </c>
      <c r="U197" s="1199">
        <v>0</v>
      </c>
      <c r="V197" s="1199" t="s">
        <v>1405</v>
      </c>
      <c r="W197" s="1199" t="s">
        <v>1403</v>
      </c>
      <c r="X197" s="1199" t="s">
        <v>411</v>
      </c>
      <c r="Y197" s="1199" t="s">
        <v>1403</v>
      </c>
      <c r="Z197" s="1199" t="s">
        <v>1404</v>
      </c>
      <c r="AA197" s="1199" t="s">
        <v>1403</v>
      </c>
      <c r="AB197" s="1199">
        <v>76</v>
      </c>
      <c r="AC197" s="1199">
        <v>7612</v>
      </c>
      <c r="AD197" s="1199">
        <v>228361</v>
      </c>
      <c r="AE197" s="1199" t="s">
        <v>1542</v>
      </c>
      <c r="AF197" s="1199" t="s">
        <v>1541</v>
      </c>
      <c r="AG197" s="1199" t="s">
        <v>1540</v>
      </c>
      <c r="AH197" s="1199" t="s">
        <v>1539</v>
      </c>
      <c r="AI197" s="1199">
        <v>100</v>
      </c>
      <c r="AJ197" s="1199" t="s">
        <v>1538</v>
      </c>
    </row>
    <row r="198" spans="1:36" x14ac:dyDescent="0.25">
      <c r="A198" s="1199">
        <v>201906</v>
      </c>
      <c r="B198" s="1199" t="s">
        <v>1547</v>
      </c>
      <c r="C198" s="1199" t="s">
        <v>1540</v>
      </c>
      <c r="D198" s="1199" t="s">
        <v>1546</v>
      </c>
      <c r="E198" s="1199">
        <v>1248346</v>
      </c>
      <c r="F198" s="1199">
        <v>20190626</v>
      </c>
      <c r="G198" s="959">
        <v>150751.01</v>
      </c>
      <c r="H198" s="959">
        <v>0</v>
      </c>
      <c r="I198" s="959">
        <v>150751.01</v>
      </c>
      <c r="J198" s="1199" t="s">
        <v>1575</v>
      </c>
      <c r="K198" s="1199" t="s">
        <v>1574</v>
      </c>
      <c r="L198" s="1199">
        <v>915</v>
      </c>
      <c r="M198" s="1199">
        <v>143922</v>
      </c>
      <c r="N198" s="1199">
        <v>666037.74</v>
      </c>
      <c r="O198" s="1199" t="s">
        <v>1421</v>
      </c>
      <c r="P198" s="1199" t="s">
        <v>1570</v>
      </c>
      <c r="Q198" s="1199" t="s">
        <v>1408</v>
      </c>
      <c r="R198" s="1199" t="s">
        <v>1409</v>
      </c>
      <c r="S198" s="1199" t="s">
        <v>1408</v>
      </c>
      <c r="T198" s="1199" t="s">
        <v>1407</v>
      </c>
      <c r="U198" s="1199">
        <v>0</v>
      </c>
      <c r="V198" s="1199" t="s">
        <v>1405</v>
      </c>
      <c r="W198" s="1199" t="s">
        <v>1403</v>
      </c>
      <c r="X198" s="1199" t="s">
        <v>411</v>
      </c>
      <c r="Y198" s="1199" t="s">
        <v>1403</v>
      </c>
      <c r="Z198" s="1199" t="s">
        <v>1404</v>
      </c>
      <c r="AA198" s="1199" t="s">
        <v>1403</v>
      </c>
      <c r="AB198" s="1199">
        <v>76</v>
      </c>
      <c r="AC198" s="1199">
        <v>7612</v>
      </c>
      <c r="AD198" s="1199">
        <v>228361</v>
      </c>
      <c r="AE198" s="1199" t="s">
        <v>1542</v>
      </c>
      <c r="AF198" s="1199" t="s">
        <v>1541</v>
      </c>
      <c r="AG198" s="1199" t="s">
        <v>1540</v>
      </c>
      <c r="AH198" s="1199" t="s">
        <v>1539</v>
      </c>
      <c r="AI198" s="1199">
        <v>100</v>
      </c>
      <c r="AJ198" s="1199" t="s">
        <v>1538</v>
      </c>
    </row>
    <row r="199" spans="1:36" x14ac:dyDescent="0.25">
      <c r="A199" s="1199">
        <v>201906</v>
      </c>
      <c r="B199" s="1199" t="s">
        <v>1547</v>
      </c>
      <c r="C199" s="1199" t="s">
        <v>1540</v>
      </c>
      <c r="D199" s="1199" t="s">
        <v>1546</v>
      </c>
      <c r="E199" s="1199">
        <v>1248831</v>
      </c>
      <c r="F199" s="1199">
        <v>20190708</v>
      </c>
      <c r="G199" s="959">
        <v>114745.39</v>
      </c>
      <c r="H199" s="959">
        <v>0</v>
      </c>
      <c r="I199" s="959">
        <v>114745.39</v>
      </c>
      <c r="J199" s="1199" t="s">
        <v>1552</v>
      </c>
      <c r="K199" s="1199" t="s">
        <v>1571</v>
      </c>
      <c r="L199" s="1199">
        <v>915</v>
      </c>
      <c r="M199" s="1199">
        <v>144600</v>
      </c>
      <c r="N199" s="1199">
        <v>168929.59</v>
      </c>
      <c r="O199" s="1199" t="s">
        <v>1421</v>
      </c>
      <c r="P199" s="1199" t="s">
        <v>1570</v>
      </c>
      <c r="Q199" s="1199" t="s">
        <v>1408</v>
      </c>
      <c r="R199" s="1199" t="s">
        <v>1409</v>
      </c>
      <c r="S199" s="1199" t="s">
        <v>1408</v>
      </c>
      <c r="T199" s="1199" t="s">
        <v>1407</v>
      </c>
      <c r="U199" s="1199">
        <v>0</v>
      </c>
      <c r="V199" s="1199" t="s">
        <v>1405</v>
      </c>
      <c r="W199" s="1199" t="s">
        <v>1403</v>
      </c>
      <c r="X199" s="1199" t="s">
        <v>411</v>
      </c>
      <c r="Y199" s="1199" t="s">
        <v>1403</v>
      </c>
      <c r="Z199" s="1199" t="s">
        <v>1404</v>
      </c>
      <c r="AA199" s="1199" t="s">
        <v>1403</v>
      </c>
      <c r="AB199" s="1199">
        <v>76</v>
      </c>
      <c r="AC199" s="1199">
        <v>7612</v>
      </c>
      <c r="AD199" s="1199">
        <v>228361</v>
      </c>
      <c r="AE199" s="1199" t="s">
        <v>1542</v>
      </c>
      <c r="AF199" s="1199" t="s">
        <v>1541</v>
      </c>
      <c r="AG199" s="1199" t="s">
        <v>1540</v>
      </c>
      <c r="AH199" s="1199" t="s">
        <v>1539</v>
      </c>
      <c r="AI199" s="1199">
        <v>100</v>
      </c>
      <c r="AJ199" s="1199" t="s">
        <v>1538</v>
      </c>
    </row>
    <row r="200" spans="1:36" x14ac:dyDescent="0.25">
      <c r="A200" s="1199">
        <v>201906</v>
      </c>
      <c r="B200" s="1199" t="s">
        <v>1547</v>
      </c>
      <c r="C200" s="1199" t="s">
        <v>1540</v>
      </c>
      <c r="D200" s="1199" t="s">
        <v>1546</v>
      </c>
      <c r="E200" s="1199">
        <v>1248831</v>
      </c>
      <c r="F200" s="1199">
        <v>20190708</v>
      </c>
      <c r="G200" s="959">
        <v>13600</v>
      </c>
      <c r="H200" s="959">
        <v>0</v>
      </c>
      <c r="I200" s="959">
        <v>13600</v>
      </c>
      <c r="J200" s="1199" t="s">
        <v>1573</v>
      </c>
      <c r="K200" s="1199" t="s">
        <v>1571</v>
      </c>
      <c r="L200" s="1199">
        <v>915</v>
      </c>
      <c r="M200" s="1199">
        <v>144600</v>
      </c>
      <c r="N200" s="1199">
        <v>168929.59</v>
      </c>
      <c r="O200" s="1199" t="s">
        <v>1421</v>
      </c>
      <c r="P200" s="1199" t="s">
        <v>1570</v>
      </c>
      <c r="Q200" s="1199" t="s">
        <v>1408</v>
      </c>
      <c r="R200" s="1199" t="s">
        <v>1409</v>
      </c>
      <c r="S200" s="1199" t="s">
        <v>1408</v>
      </c>
      <c r="T200" s="1199" t="s">
        <v>1407</v>
      </c>
      <c r="U200" s="1199">
        <v>0</v>
      </c>
      <c r="V200" s="1199" t="s">
        <v>1405</v>
      </c>
      <c r="W200" s="1199" t="s">
        <v>1403</v>
      </c>
      <c r="X200" s="1199" t="s">
        <v>411</v>
      </c>
      <c r="Y200" s="1199" t="s">
        <v>1403</v>
      </c>
      <c r="Z200" s="1199" t="s">
        <v>1404</v>
      </c>
      <c r="AA200" s="1199" t="s">
        <v>1403</v>
      </c>
      <c r="AB200" s="1199">
        <v>76</v>
      </c>
      <c r="AC200" s="1199">
        <v>7612</v>
      </c>
      <c r="AD200" s="1199">
        <v>228361</v>
      </c>
      <c r="AE200" s="1199" t="s">
        <v>1542</v>
      </c>
      <c r="AF200" s="1199" t="s">
        <v>1541</v>
      </c>
      <c r="AG200" s="1199" t="s">
        <v>1540</v>
      </c>
      <c r="AH200" s="1199" t="s">
        <v>1539</v>
      </c>
      <c r="AI200" s="1199">
        <v>100</v>
      </c>
      <c r="AJ200" s="1199" t="s">
        <v>1538</v>
      </c>
    </row>
    <row r="201" spans="1:36" x14ac:dyDescent="0.25">
      <c r="A201" s="1199">
        <v>201906</v>
      </c>
      <c r="B201" s="1199" t="s">
        <v>1547</v>
      </c>
      <c r="C201" s="1199" t="s">
        <v>1540</v>
      </c>
      <c r="D201" s="1199" t="s">
        <v>1546</v>
      </c>
      <c r="E201" s="1199">
        <v>1248831</v>
      </c>
      <c r="F201" s="1199">
        <v>20190708</v>
      </c>
      <c r="G201" s="959">
        <v>14400</v>
      </c>
      <c r="H201" s="959">
        <v>0</v>
      </c>
      <c r="I201" s="959">
        <v>14400</v>
      </c>
      <c r="J201" s="1199" t="s">
        <v>1545</v>
      </c>
      <c r="K201" s="1199" t="s">
        <v>1571</v>
      </c>
      <c r="L201" s="1199">
        <v>915</v>
      </c>
      <c r="M201" s="1199">
        <v>144600</v>
      </c>
      <c r="N201" s="1199">
        <v>168929.59</v>
      </c>
      <c r="O201" s="1199" t="s">
        <v>1421</v>
      </c>
      <c r="P201" s="1199" t="s">
        <v>1570</v>
      </c>
      <c r="Q201" s="1199" t="s">
        <v>1408</v>
      </c>
      <c r="R201" s="1199" t="s">
        <v>1409</v>
      </c>
      <c r="S201" s="1199" t="s">
        <v>1408</v>
      </c>
      <c r="T201" s="1199" t="s">
        <v>1407</v>
      </c>
      <c r="U201" s="1199">
        <v>0</v>
      </c>
      <c r="V201" s="1199" t="s">
        <v>1405</v>
      </c>
      <c r="W201" s="1199" t="s">
        <v>1403</v>
      </c>
      <c r="X201" s="1199" t="s">
        <v>411</v>
      </c>
      <c r="Y201" s="1199" t="s">
        <v>1403</v>
      </c>
      <c r="Z201" s="1199" t="s">
        <v>1404</v>
      </c>
      <c r="AA201" s="1199" t="s">
        <v>1403</v>
      </c>
      <c r="AB201" s="1199">
        <v>76</v>
      </c>
      <c r="AC201" s="1199">
        <v>7612</v>
      </c>
      <c r="AD201" s="1199">
        <v>228361</v>
      </c>
      <c r="AE201" s="1199" t="s">
        <v>1542</v>
      </c>
      <c r="AF201" s="1199" t="s">
        <v>1541</v>
      </c>
      <c r="AG201" s="1199" t="s">
        <v>1540</v>
      </c>
      <c r="AH201" s="1199" t="s">
        <v>1539</v>
      </c>
      <c r="AI201" s="1199">
        <v>100</v>
      </c>
      <c r="AJ201" s="1199" t="s">
        <v>1538</v>
      </c>
    </row>
    <row r="202" spans="1:36" x14ac:dyDescent="0.25">
      <c r="A202" s="1199">
        <v>201906</v>
      </c>
      <c r="B202" s="1199" t="s">
        <v>1547</v>
      </c>
      <c r="C202" s="1199" t="s">
        <v>1540</v>
      </c>
      <c r="D202" s="1199" t="s">
        <v>1546</v>
      </c>
      <c r="E202" s="1199">
        <v>1248831</v>
      </c>
      <c r="F202" s="1199">
        <v>20190708</v>
      </c>
      <c r="G202" s="959">
        <v>4149.8999999999996</v>
      </c>
      <c r="H202" s="959">
        <v>0</v>
      </c>
      <c r="I202" s="959">
        <v>4149.8999999999996</v>
      </c>
      <c r="J202" s="1199" t="s">
        <v>1572</v>
      </c>
      <c r="K202" s="1199" t="s">
        <v>1571</v>
      </c>
      <c r="L202" s="1199">
        <v>915</v>
      </c>
      <c r="M202" s="1199">
        <v>144600</v>
      </c>
      <c r="N202" s="1199">
        <v>168929.59</v>
      </c>
      <c r="O202" s="1199" t="s">
        <v>1421</v>
      </c>
      <c r="P202" s="1199" t="s">
        <v>1570</v>
      </c>
      <c r="Q202" s="1199" t="s">
        <v>1408</v>
      </c>
      <c r="R202" s="1199" t="s">
        <v>1409</v>
      </c>
      <c r="S202" s="1199" t="s">
        <v>1408</v>
      </c>
      <c r="T202" s="1199" t="s">
        <v>1407</v>
      </c>
      <c r="U202" s="1199">
        <v>0</v>
      </c>
      <c r="V202" s="1199" t="s">
        <v>1405</v>
      </c>
      <c r="W202" s="1199" t="s">
        <v>1403</v>
      </c>
      <c r="X202" s="1199" t="s">
        <v>411</v>
      </c>
      <c r="Y202" s="1199" t="s">
        <v>1403</v>
      </c>
      <c r="Z202" s="1199" t="s">
        <v>1404</v>
      </c>
      <c r="AA202" s="1199" t="s">
        <v>1403</v>
      </c>
      <c r="AB202" s="1199">
        <v>76</v>
      </c>
      <c r="AC202" s="1199">
        <v>7612</v>
      </c>
      <c r="AD202" s="1199">
        <v>228361</v>
      </c>
      <c r="AE202" s="1199" t="s">
        <v>1542</v>
      </c>
      <c r="AF202" s="1199" t="s">
        <v>1541</v>
      </c>
      <c r="AG202" s="1199" t="s">
        <v>1540</v>
      </c>
      <c r="AH202" s="1199" t="s">
        <v>1539</v>
      </c>
      <c r="AI202" s="1199">
        <v>100</v>
      </c>
      <c r="AJ202" s="1199" t="s">
        <v>1538</v>
      </c>
    </row>
    <row r="203" spans="1:36" x14ac:dyDescent="0.25">
      <c r="G203" s="1193">
        <f>SUM(G142:G202)</f>
        <v>2802109.67</v>
      </c>
      <c r="H203" s="959"/>
      <c r="I203" s="959"/>
    </row>
    <row r="204" spans="1:36" x14ac:dyDescent="0.25">
      <c r="B204" s="1200" t="s">
        <v>1543</v>
      </c>
    </row>
    <row r="205" spans="1:36" s="1200" customFormat="1" x14ac:dyDescent="0.25">
      <c r="A205" s="1200" t="s">
        <v>1460</v>
      </c>
      <c r="B205" s="1200" t="s">
        <v>1459</v>
      </c>
      <c r="C205" s="1200" t="s">
        <v>1458</v>
      </c>
      <c r="D205" s="1200" t="s">
        <v>1457</v>
      </c>
      <c r="E205" s="1200" t="s">
        <v>1456</v>
      </c>
      <c r="F205" s="1200" t="s">
        <v>1455</v>
      </c>
      <c r="G205" s="1193" t="s">
        <v>1454</v>
      </c>
      <c r="H205" s="1193" t="s">
        <v>1453</v>
      </c>
      <c r="I205" s="1193" t="s">
        <v>1452</v>
      </c>
      <c r="J205" s="1200" t="s">
        <v>1451</v>
      </c>
      <c r="K205" s="1200" t="s">
        <v>1450</v>
      </c>
      <c r="L205" s="1200" t="s">
        <v>1449</v>
      </c>
      <c r="M205" s="1200" t="s">
        <v>1448</v>
      </c>
      <c r="N205" s="1200" t="s">
        <v>1447</v>
      </c>
      <c r="O205" s="1200" t="s">
        <v>1446</v>
      </c>
      <c r="P205" s="1200" t="s">
        <v>1445</v>
      </c>
      <c r="Q205" s="1200" t="s">
        <v>1444</v>
      </c>
      <c r="R205" s="1200" t="s">
        <v>1443</v>
      </c>
      <c r="S205" s="1200" t="s">
        <v>1442</v>
      </c>
      <c r="T205" s="1200" t="s">
        <v>1441</v>
      </c>
      <c r="U205" s="1200" t="s">
        <v>1440</v>
      </c>
      <c r="V205" s="1200" t="s">
        <v>1439</v>
      </c>
      <c r="W205" s="1200" t="s">
        <v>1438</v>
      </c>
      <c r="X205" s="1200" t="s">
        <v>1437</v>
      </c>
      <c r="Y205" s="1200" t="s">
        <v>1436</v>
      </c>
      <c r="Z205" s="1200" t="s">
        <v>1435</v>
      </c>
      <c r="AA205" s="1200" t="s">
        <v>1434</v>
      </c>
      <c r="AB205" s="1200" t="s">
        <v>1433</v>
      </c>
      <c r="AC205" s="1200" t="s">
        <v>1432</v>
      </c>
      <c r="AD205" s="1200" t="s">
        <v>1431</v>
      </c>
      <c r="AE205" s="1200" t="s">
        <v>1430</v>
      </c>
      <c r="AF205" s="1200" t="s">
        <v>1429</v>
      </c>
      <c r="AG205" s="1200" t="s">
        <v>1428</v>
      </c>
      <c r="AH205" s="1200" t="s">
        <v>1427</v>
      </c>
      <c r="AI205" s="1200" t="s">
        <v>1426</v>
      </c>
      <c r="AJ205" s="1200" t="s">
        <v>1425</v>
      </c>
    </row>
    <row r="206" spans="1:36" x14ac:dyDescent="0.25">
      <c r="A206" s="1199">
        <v>201903</v>
      </c>
      <c r="B206" s="1199" t="s">
        <v>1547</v>
      </c>
      <c r="C206" s="1199" t="s">
        <v>1540</v>
      </c>
      <c r="D206" s="1199" t="s">
        <v>1546</v>
      </c>
      <c r="E206" s="1199">
        <v>1247426</v>
      </c>
      <c r="F206" s="1199">
        <v>20190315</v>
      </c>
      <c r="G206" s="959">
        <v>76160</v>
      </c>
      <c r="H206" s="959">
        <v>0</v>
      </c>
      <c r="I206" s="959">
        <v>76160</v>
      </c>
      <c r="J206" s="1199" t="s">
        <v>1569</v>
      </c>
      <c r="K206" s="1199" t="s">
        <v>1565</v>
      </c>
      <c r="L206" s="1199">
        <v>901</v>
      </c>
      <c r="M206" s="1199">
        <v>141350</v>
      </c>
      <c r="N206" s="1199">
        <v>906371.56</v>
      </c>
      <c r="O206" s="1199" t="s">
        <v>1421</v>
      </c>
      <c r="P206" s="1199" t="s">
        <v>1543</v>
      </c>
      <c r="Q206" s="1199" t="s">
        <v>1408</v>
      </c>
      <c r="R206" s="1199" t="s">
        <v>1409</v>
      </c>
      <c r="S206" s="1199" t="s">
        <v>1408</v>
      </c>
      <c r="T206" s="1199" t="s">
        <v>1407</v>
      </c>
      <c r="U206" s="1199">
        <v>0</v>
      </c>
      <c r="V206" s="1199" t="s">
        <v>1405</v>
      </c>
      <c r="W206" s="1199" t="s">
        <v>1403</v>
      </c>
      <c r="X206" s="1199" t="s">
        <v>411</v>
      </c>
      <c r="Y206" s="1199" t="s">
        <v>1403</v>
      </c>
      <c r="Z206" s="1199" t="s">
        <v>1404</v>
      </c>
      <c r="AA206" s="1199" t="s">
        <v>1403</v>
      </c>
      <c r="AB206" s="1199">
        <v>76</v>
      </c>
      <c r="AC206" s="1199">
        <v>7612</v>
      </c>
      <c r="AD206" s="1199">
        <v>228361</v>
      </c>
      <c r="AE206" s="1199" t="s">
        <v>1542</v>
      </c>
      <c r="AF206" s="1199" t="s">
        <v>1541</v>
      </c>
      <c r="AG206" s="1199" t="s">
        <v>1540</v>
      </c>
      <c r="AH206" s="1199" t="s">
        <v>1539</v>
      </c>
      <c r="AI206" s="1199">
        <v>100</v>
      </c>
      <c r="AJ206" s="1199" t="s">
        <v>1538</v>
      </c>
    </row>
    <row r="207" spans="1:36" x14ac:dyDescent="0.25">
      <c r="A207" s="1199">
        <v>201903</v>
      </c>
      <c r="B207" s="1199" t="s">
        <v>1547</v>
      </c>
      <c r="C207" s="1199" t="s">
        <v>1540</v>
      </c>
      <c r="D207" s="1199" t="s">
        <v>1546</v>
      </c>
      <c r="E207" s="1199">
        <v>1247426</v>
      </c>
      <c r="F207" s="1199">
        <v>20190315</v>
      </c>
      <c r="G207" s="959">
        <v>25200</v>
      </c>
      <c r="H207" s="959">
        <v>0</v>
      </c>
      <c r="I207" s="959">
        <v>25200</v>
      </c>
      <c r="J207" s="1199" t="s">
        <v>1568</v>
      </c>
      <c r="K207" s="1199" t="s">
        <v>1565</v>
      </c>
      <c r="L207" s="1199">
        <v>901</v>
      </c>
      <c r="M207" s="1199">
        <v>141350</v>
      </c>
      <c r="N207" s="1199">
        <v>906371.56</v>
      </c>
      <c r="O207" s="1199" t="s">
        <v>1421</v>
      </c>
      <c r="P207" s="1199" t="s">
        <v>1543</v>
      </c>
      <c r="Q207" s="1199" t="s">
        <v>1408</v>
      </c>
      <c r="R207" s="1199" t="s">
        <v>1409</v>
      </c>
      <c r="S207" s="1199" t="s">
        <v>1408</v>
      </c>
      <c r="T207" s="1199" t="s">
        <v>1407</v>
      </c>
      <c r="U207" s="1199">
        <v>0</v>
      </c>
      <c r="V207" s="1199" t="s">
        <v>1405</v>
      </c>
      <c r="W207" s="1199" t="s">
        <v>1403</v>
      </c>
      <c r="X207" s="1199" t="s">
        <v>411</v>
      </c>
      <c r="Y207" s="1199" t="s">
        <v>1403</v>
      </c>
      <c r="Z207" s="1199" t="s">
        <v>1404</v>
      </c>
      <c r="AA207" s="1199" t="s">
        <v>1403</v>
      </c>
      <c r="AB207" s="1199">
        <v>76</v>
      </c>
      <c r="AC207" s="1199">
        <v>7612</v>
      </c>
      <c r="AD207" s="1199">
        <v>228361</v>
      </c>
      <c r="AE207" s="1199" t="s">
        <v>1542</v>
      </c>
      <c r="AF207" s="1199" t="s">
        <v>1541</v>
      </c>
      <c r="AG207" s="1199" t="s">
        <v>1540</v>
      </c>
      <c r="AH207" s="1199" t="s">
        <v>1539</v>
      </c>
      <c r="AI207" s="1199">
        <v>100</v>
      </c>
      <c r="AJ207" s="1199" t="s">
        <v>1538</v>
      </c>
    </row>
    <row r="208" spans="1:36" x14ac:dyDescent="0.25">
      <c r="A208" s="1199">
        <v>201903</v>
      </c>
      <c r="B208" s="1199" t="s">
        <v>1547</v>
      </c>
      <c r="C208" s="1199" t="s">
        <v>1540</v>
      </c>
      <c r="D208" s="1199" t="s">
        <v>1546</v>
      </c>
      <c r="E208" s="1199">
        <v>1247426</v>
      </c>
      <c r="F208" s="1199">
        <v>20190315</v>
      </c>
      <c r="G208" s="959">
        <v>14563.8</v>
      </c>
      <c r="H208" s="959">
        <v>0</v>
      </c>
      <c r="I208" s="959">
        <v>14563.8</v>
      </c>
      <c r="J208" s="1199" t="s">
        <v>1567</v>
      </c>
      <c r="K208" s="1199" t="s">
        <v>1565</v>
      </c>
      <c r="L208" s="1199">
        <v>901</v>
      </c>
      <c r="M208" s="1199">
        <v>141350</v>
      </c>
      <c r="N208" s="1199">
        <v>906371.56</v>
      </c>
      <c r="O208" s="1199" t="s">
        <v>1421</v>
      </c>
      <c r="P208" s="1199" t="s">
        <v>1543</v>
      </c>
      <c r="Q208" s="1199" t="s">
        <v>1408</v>
      </c>
      <c r="R208" s="1199" t="s">
        <v>1409</v>
      </c>
      <c r="S208" s="1199" t="s">
        <v>1408</v>
      </c>
      <c r="T208" s="1199" t="s">
        <v>1407</v>
      </c>
      <c r="U208" s="1199">
        <v>0</v>
      </c>
      <c r="V208" s="1199" t="s">
        <v>1405</v>
      </c>
      <c r="W208" s="1199" t="s">
        <v>1403</v>
      </c>
      <c r="X208" s="1199" t="s">
        <v>411</v>
      </c>
      <c r="Y208" s="1199" t="s">
        <v>1403</v>
      </c>
      <c r="Z208" s="1199" t="s">
        <v>1404</v>
      </c>
      <c r="AA208" s="1199" t="s">
        <v>1403</v>
      </c>
      <c r="AB208" s="1199">
        <v>76</v>
      </c>
      <c r="AC208" s="1199">
        <v>7612</v>
      </c>
      <c r="AD208" s="1199">
        <v>228361</v>
      </c>
      <c r="AE208" s="1199" t="s">
        <v>1542</v>
      </c>
      <c r="AF208" s="1199" t="s">
        <v>1541</v>
      </c>
      <c r="AG208" s="1199" t="s">
        <v>1540</v>
      </c>
      <c r="AH208" s="1199" t="s">
        <v>1539</v>
      </c>
      <c r="AI208" s="1199">
        <v>100</v>
      </c>
      <c r="AJ208" s="1199" t="s">
        <v>1538</v>
      </c>
    </row>
    <row r="209" spans="1:36" x14ac:dyDescent="0.25">
      <c r="A209" s="1199">
        <v>201903</v>
      </c>
      <c r="B209" s="1199" t="s">
        <v>1547</v>
      </c>
      <c r="C209" s="1199" t="s">
        <v>1540</v>
      </c>
      <c r="D209" s="1199" t="s">
        <v>1546</v>
      </c>
      <c r="E209" s="1199">
        <v>1247426</v>
      </c>
      <c r="F209" s="1199">
        <v>20190315</v>
      </c>
      <c r="G209" s="959">
        <v>8160</v>
      </c>
      <c r="H209" s="959">
        <v>0</v>
      </c>
      <c r="I209" s="959">
        <v>8160</v>
      </c>
      <c r="J209" s="1199" t="s">
        <v>1566</v>
      </c>
      <c r="K209" s="1199" t="s">
        <v>1565</v>
      </c>
      <c r="L209" s="1199">
        <v>901</v>
      </c>
      <c r="M209" s="1199">
        <v>141350</v>
      </c>
      <c r="N209" s="1199">
        <v>906371.56</v>
      </c>
      <c r="O209" s="1199" t="s">
        <v>1421</v>
      </c>
      <c r="P209" s="1199" t="s">
        <v>1543</v>
      </c>
      <c r="Q209" s="1199" t="s">
        <v>1408</v>
      </c>
      <c r="R209" s="1199" t="s">
        <v>1409</v>
      </c>
      <c r="S209" s="1199" t="s">
        <v>1408</v>
      </c>
      <c r="T209" s="1199" t="s">
        <v>1407</v>
      </c>
      <c r="U209" s="1199">
        <v>0</v>
      </c>
      <c r="V209" s="1199" t="s">
        <v>1405</v>
      </c>
      <c r="W209" s="1199" t="s">
        <v>1403</v>
      </c>
      <c r="X209" s="1199" t="s">
        <v>411</v>
      </c>
      <c r="Y209" s="1199" t="s">
        <v>1403</v>
      </c>
      <c r="Z209" s="1199" t="s">
        <v>1404</v>
      </c>
      <c r="AA209" s="1199" t="s">
        <v>1403</v>
      </c>
      <c r="AB209" s="1199">
        <v>76</v>
      </c>
      <c r="AC209" s="1199">
        <v>7612</v>
      </c>
      <c r="AD209" s="1199">
        <v>228361</v>
      </c>
      <c r="AE209" s="1199" t="s">
        <v>1542</v>
      </c>
      <c r="AF209" s="1199" t="s">
        <v>1541</v>
      </c>
      <c r="AG209" s="1199" t="s">
        <v>1540</v>
      </c>
      <c r="AH209" s="1199" t="s">
        <v>1539</v>
      </c>
      <c r="AI209" s="1199">
        <v>100</v>
      </c>
      <c r="AJ209" s="1199" t="s">
        <v>1538</v>
      </c>
    </row>
    <row r="210" spans="1:36" x14ac:dyDescent="0.25">
      <c r="A210" s="1199">
        <v>201903</v>
      </c>
      <c r="B210" s="1199" t="s">
        <v>1547</v>
      </c>
      <c r="C210" s="1199" t="s">
        <v>1540</v>
      </c>
      <c r="D210" s="1199" t="s">
        <v>1546</v>
      </c>
      <c r="E210" s="1199">
        <v>1247427</v>
      </c>
      <c r="F210" s="1199">
        <v>20190315</v>
      </c>
      <c r="G210" s="959">
        <v>134640</v>
      </c>
      <c r="H210" s="959">
        <v>0</v>
      </c>
      <c r="I210" s="959">
        <v>134640</v>
      </c>
      <c r="J210" s="1199" t="s">
        <v>1564</v>
      </c>
      <c r="K210" s="1199" t="s">
        <v>1560</v>
      </c>
      <c r="L210" s="1199">
        <v>901</v>
      </c>
      <c r="M210" s="1199">
        <v>141350</v>
      </c>
      <c r="N210" s="1199">
        <v>906371.56</v>
      </c>
      <c r="O210" s="1199" t="s">
        <v>1421</v>
      </c>
      <c r="P210" s="1199" t="s">
        <v>1543</v>
      </c>
      <c r="Q210" s="1199" t="s">
        <v>1408</v>
      </c>
      <c r="R210" s="1199" t="s">
        <v>1409</v>
      </c>
      <c r="S210" s="1199" t="s">
        <v>1408</v>
      </c>
      <c r="T210" s="1199" t="s">
        <v>1407</v>
      </c>
      <c r="U210" s="1199">
        <v>0</v>
      </c>
      <c r="V210" s="1199" t="s">
        <v>1405</v>
      </c>
      <c r="W210" s="1199" t="s">
        <v>1403</v>
      </c>
      <c r="X210" s="1199" t="s">
        <v>411</v>
      </c>
      <c r="Y210" s="1199" t="s">
        <v>1403</v>
      </c>
      <c r="Z210" s="1199" t="s">
        <v>1404</v>
      </c>
      <c r="AA210" s="1199" t="s">
        <v>1403</v>
      </c>
      <c r="AB210" s="1199">
        <v>76</v>
      </c>
      <c r="AC210" s="1199">
        <v>7612</v>
      </c>
      <c r="AD210" s="1199">
        <v>228361</v>
      </c>
      <c r="AE210" s="1199" t="s">
        <v>1542</v>
      </c>
      <c r="AF210" s="1199" t="s">
        <v>1541</v>
      </c>
      <c r="AG210" s="1199" t="s">
        <v>1540</v>
      </c>
      <c r="AH210" s="1199" t="s">
        <v>1539</v>
      </c>
      <c r="AI210" s="1199">
        <v>100</v>
      </c>
      <c r="AJ210" s="1199" t="s">
        <v>1538</v>
      </c>
    </row>
    <row r="211" spans="1:36" x14ac:dyDescent="0.25">
      <c r="A211" s="1199">
        <v>201903</v>
      </c>
      <c r="B211" s="1199" t="s">
        <v>1547</v>
      </c>
      <c r="C211" s="1199" t="s">
        <v>1540</v>
      </c>
      <c r="D211" s="1199" t="s">
        <v>1546</v>
      </c>
      <c r="E211" s="1199">
        <v>1247427</v>
      </c>
      <c r="F211" s="1199">
        <v>20190315</v>
      </c>
      <c r="G211" s="959">
        <v>71280</v>
      </c>
      <c r="H211" s="959">
        <v>0</v>
      </c>
      <c r="I211" s="959">
        <v>71280</v>
      </c>
      <c r="J211" s="1199" t="s">
        <v>1563</v>
      </c>
      <c r="K211" s="1199" t="s">
        <v>1560</v>
      </c>
      <c r="L211" s="1199">
        <v>901</v>
      </c>
      <c r="M211" s="1199">
        <v>141350</v>
      </c>
      <c r="N211" s="1199">
        <v>906371.56</v>
      </c>
      <c r="O211" s="1199" t="s">
        <v>1421</v>
      </c>
      <c r="P211" s="1199" t="s">
        <v>1543</v>
      </c>
      <c r="Q211" s="1199" t="s">
        <v>1408</v>
      </c>
      <c r="R211" s="1199" t="s">
        <v>1409</v>
      </c>
      <c r="S211" s="1199" t="s">
        <v>1408</v>
      </c>
      <c r="T211" s="1199" t="s">
        <v>1407</v>
      </c>
      <c r="U211" s="1199">
        <v>0</v>
      </c>
      <c r="V211" s="1199" t="s">
        <v>1405</v>
      </c>
      <c r="W211" s="1199" t="s">
        <v>1403</v>
      </c>
      <c r="X211" s="1199" t="s">
        <v>411</v>
      </c>
      <c r="Y211" s="1199" t="s">
        <v>1403</v>
      </c>
      <c r="Z211" s="1199" t="s">
        <v>1404</v>
      </c>
      <c r="AA211" s="1199" t="s">
        <v>1403</v>
      </c>
      <c r="AB211" s="1199">
        <v>76</v>
      </c>
      <c r="AC211" s="1199">
        <v>7612</v>
      </c>
      <c r="AD211" s="1199">
        <v>228361</v>
      </c>
      <c r="AE211" s="1199" t="s">
        <v>1542</v>
      </c>
      <c r="AF211" s="1199" t="s">
        <v>1541</v>
      </c>
      <c r="AG211" s="1199" t="s">
        <v>1540</v>
      </c>
      <c r="AH211" s="1199" t="s">
        <v>1539</v>
      </c>
      <c r="AI211" s="1199">
        <v>100</v>
      </c>
      <c r="AJ211" s="1199" t="s">
        <v>1538</v>
      </c>
    </row>
    <row r="212" spans="1:36" x14ac:dyDescent="0.25">
      <c r="A212" s="1199">
        <v>201903</v>
      </c>
      <c r="B212" s="1199" t="s">
        <v>1547</v>
      </c>
      <c r="C212" s="1199" t="s">
        <v>1540</v>
      </c>
      <c r="D212" s="1199" t="s">
        <v>1546</v>
      </c>
      <c r="E212" s="1199">
        <v>1247427</v>
      </c>
      <c r="F212" s="1199">
        <v>20190315</v>
      </c>
      <c r="G212" s="959">
        <v>9082.7999999999993</v>
      </c>
      <c r="H212" s="959">
        <v>0</v>
      </c>
      <c r="I212" s="959">
        <v>9082.7999999999993</v>
      </c>
      <c r="J212" s="1199" t="s">
        <v>1562</v>
      </c>
      <c r="K212" s="1199" t="s">
        <v>1560</v>
      </c>
      <c r="L212" s="1199">
        <v>901</v>
      </c>
      <c r="M212" s="1199">
        <v>141350</v>
      </c>
      <c r="N212" s="1199">
        <v>906371.56</v>
      </c>
      <c r="O212" s="1199" t="s">
        <v>1421</v>
      </c>
      <c r="P212" s="1199" t="s">
        <v>1543</v>
      </c>
      <c r="Q212" s="1199" t="s">
        <v>1408</v>
      </c>
      <c r="R212" s="1199" t="s">
        <v>1409</v>
      </c>
      <c r="S212" s="1199" t="s">
        <v>1408</v>
      </c>
      <c r="T212" s="1199" t="s">
        <v>1407</v>
      </c>
      <c r="U212" s="1199">
        <v>0</v>
      </c>
      <c r="V212" s="1199" t="s">
        <v>1405</v>
      </c>
      <c r="W212" s="1199" t="s">
        <v>1403</v>
      </c>
      <c r="X212" s="1199" t="s">
        <v>411</v>
      </c>
      <c r="Y212" s="1199" t="s">
        <v>1403</v>
      </c>
      <c r="Z212" s="1199" t="s">
        <v>1404</v>
      </c>
      <c r="AA212" s="1199" t="s">
        <v>1403</v>
      </c>
      <c r="AB212" s="1199">
        <v>76</v>
      </c>
      <c r="AC212" s="1199">
        <v>7612</v>
      </c>
      <c r="AD212" s="1199">
        <v>228361</v>
      </c>
      <c r="AE212" s="1199" t="s">
        <v>1542</v>
      </c>
      <c r="AF212" s="1199" t="s">
        <v>1541</v>
      </c>
      <c r="AG212" s="1199" t="s">
        <v>1540</v>
      </c>
      <c r="AH212" s="1199" t="s">
        <v>1539</v>
      </c>
      <c r="AI212" s="1199">
        <v>100</v>
      </c>
      <c r="AJ212" s="1199" t="s">
        <v>1538</v>
      </c>
    </row>
    <row r="213" spans="1:36" x14ac:dyDescent="0.25">
      <c r="A213" s="1199">
        <v>201903</v>
      </c>
      <c r="B213" s="1199" t="s">
        <v>1547</v>
      </c>
      <c r="C213" s="1199" t="s">
        <v>1540</v>
      </c>
      <c r="D213" s="1199" t="s">
        <v>1546</v>
      </c>
      <c r="E213" s="1199">
        <v>1247427</v>
      </c>
      <c r="F213" s="1199">
        <v>20190315</v>
      </c>
      <c r="G213" s="959">
        <v>136503.9</v>
      </c>
      <c r="H213" s="959">
        <v>0</v>
      </c>
      <c r="I213" s="959">
        <v>136503.9</v>
      </c>
      <c r="J213" s="1199" t="s">
        <v>1561</v>
      </c>
      <c r="K213" s="1199" t="s">
        <v>1560</v>
      </c>
      <c r="L213" s="1199">
        <v>901</v>
      </c>
      <c r="M213" s="1199">
        <v>141350</v>
      </c>
      <c r="N213" s="1199">
        <v>906371.56</v>
      </c>
      <c r="O213" s="1199" t="s">
        <v>1421</v>
      </c>
      <c r="P213" s="1199" t="s">
        <v>1543</v>
      </c>
      <c r="Q213" s="1199" t="s">
        <v>1408</v>
      </c>
      <c r="R213" s="1199" t="s">
        <v>1409</v>
      </c>
      <c r="S213" s="1199" t="s">
        <v>1408</v>
      </c>
      <c r="T213" s="1199" t="s">
        <v>1407</v>
      </c>
      <c r="U213" s="1199">
        <v>0</v>
      </c>
      <c r="V213" s="1199" t="s">
        <v>1405</v>
      </c>
      <c r="W213" s="1199" t="s">
        <v>1403</v>
      </c>
      <c r="X213" s="1199" t="s">
        <v>411</v>
      </c>
      <c r="Y213" s="1199" t="s">
        <v>1403</v>
      </c>
      <c r="Z213" s="1199" t="s">
        <v>1404</v>
      </c>
      <c r="AA213" s="1199" t="s">
        <v>1403</v>
      </c>
      <c r="AB213" s="1199">
        <v>76</v>
      </c>
      <c r="AC213" s="1199">
        <v>7612</v>
      </c>
      <c r="AD213" s="1199">
        <v>228361</v>
      </c>
      <c r="AE213" s="1199" t="s">
        <v>1542</v>
      </c>
      <c r="AF213" s="1199" t="s">
        <v>1541</v>
      </c>
      <c r="AG213" s="1199" t="s">
        <v>1540</v>
      </c>
      <c r="AH213" s="1199" t="s">
        <v>1539</v>
      </c>
      <c r="AI213" s="1199">
        <v>100</v>
      </c>
      <c r="AJ213" s="1199" t="s">
        <v>1538</v>
      </c>
    </row>
    <row r="214" spans="1:36" x14ac:dyDescent="0.25">
      <c r="A214" s="1199">
        <v>201903</v>
      </c>
      <c r="B214" s="1199" t="s">
        <v>1547</v>
      </c>
      <c r="C214" s="1199" t="s">
        <v>1540</v>
      </c>
      <c r="D214" s="1199" t="s">
        <v>1546</v>
      </c>
      <c r="E214" s="1199">
        <v>1247484</v>
      </c>
      <c r="F214" s="1199">
        <v>20190315</v>
      </c>
      <c r="G214" s="959">
        <v>104040</v>
      </c>
      <c r="H214" s="959">
        <v>0</v>
      </c>
      <c r="I214" s="959">
        <v>104040</v>
      </c>
      <c r="J214" s="1199" t="s">
        <v>1558</v>
      </c>
      <c r="K214" s="1199" t="s">
        <v>1559</v>
      </c>
      <c r="L214" s="1199">
        <v>901</v>
      </c>
      <c r="M214" s="1199">
        <v>141350</v>
      </c>
      <c r="N214" s="1199">
        <v>906371.56</v>
      </c>
      <c r="O214" s="1199" t="s">
        <v>1421</v>
      </c>
      <c r="P214" s="1199" t="s">
        <v>1543</v>
      </c>
      <c r="Q214" s="1199" t="s">
        <v>1408</v>
      </c>
      <c r="R214" s="1199" t="s">
        <v>1409</v>
      </c>
      <c r="S214" s="1199" t="s">
        <v>1408</v>
      </c>
      <c r="T214" s="1199" t="s">
        <v>1407</v>
      </c>
      <c r="U214" s="1199">
        <v>0</v>
      </c>
      <c r="V214" s="1199" t="s">
        <v>1405</v>
      </c>
      <c r="W214" s="1199" t="s">
        <v>1403</v>
      </c>
      <c r="X214" s="1199" t="s">
        <v>411</v>
      </c>
      <c r="Y214" s="1199" t="s">
        <v>1403</v>
      </c>
      <c r="Z214" s="1199" t="s">
        <v>1404</v>
      </c>
      <c r="AA214" s="1199" t="s">
        <v>1403</v>
      </c>
      <c r="AB214" s="1199">
        <v>76</v>
      </c>
      <c r="AC214" s="1199">
        <v>7612</v>
      </c>
      <c r="AD214" s="1199">
        <v>228361</v>
      </c>
      <c r="AE214" s="1199" t="s">
        <v>1542</v>
      </c>
      <c r="AF214" s="1199" t="s">
        <v>1541</v>
      </c>
      <c r="AG214" s="1199" t="s">
        <v>1540</v>
      </c>
      <c r="AH214" s="1199" t="s">
        <v>1539</v>
      </c>
      <c r="AI214" s="1199">
        <v>100</v>
      </c>
      <c r="AJ214" s="1199" t="s">
        <v>1538</v>
      </c>
    </row>
    <row r="215" spans="1:36" x14ac:dyDescent="0.25">
      <c r="A215" s="1199">
        <v>201903</v>
      </c>
      <c r="B215" s="1199" t="s">
        <v>1547</v>
      </c>
      <c r="C215" s="1199" t="s">
        <v>1540</v>
      </c>
      <c r="D215" s="1199" t="s">
        <v>1546</v>
      </c>
      <c r="E215" s="1199">
        <v>1247484</v>
      </c>
      <c r="F215" s="1199">
        <v>20190315</v>
      </c>
      <c r="G215" s="959">
        <v>21600</v>
      </c>
      <c r="H215" s="959">
        <v>0</v>
      </c>
      <c r="I215" s="959">
        <v>21600</v>
      </c>
      <c r="J215" s="1199" t="s">
        <v>1557</v>
      </c>
      <c r="K215" s="1199" t="s">
        <v>1559</v>
      </c>
      <c r="L215" s="1199">
        <v>901</v>
      </c>
      <c r="M215" s="1199">
        <v>141350</v>
      </c>
      <c r="N215" s="1199">
        <v>906371.56</v>
      </c>
      <c r="O215" s="1199" t="s">
        <v>1421</v>
      </c>
      <c r="P215" s="1199" t="s">
        <v>1543</v>
      </c>
      <c r="Q215" s="1199" t="s">
        <v>1408</v>
      </c>
      <c r="R215" s="1199" t="s">
        <v>1409</v>
      </c>
      <c r="S215" s="1199" t="s">
        <v>1408</v>
      </c>
      <c r="T215" s="1199" t="s">
        <v>1407</v>
      </c>
      <c r="U215" s="1199">
        <v>0</v>
      </c>
      <c r="V215" s="1199" t="s">
        <v>1405</v>
      </c>
      <c r="W215" s="1199" t="s">
        <v>1403</v>
      </c>
      <c r="X215" s="1199" t="s">
        <v>411</v>
      </c>
      <c r="Y215" s="1199" t="s">
        <v>1403</v>
      </c>
      <c r="Z215" s="1199" t="s">
        <v>1404</v>
      </c>
      <c r="AA215" s="1199" t="s">
        <v>1403</v>
      </c>
      <c r="AB215" s="1199">
        <v>76</v>
      </c>
      <c r="AC215" s="1199">
        <v>7612</v>
      </c>
      <c r="AD215" s="1199">
        <v>228361</v>
      </c>
      <c r="AE215" s="1199" t="s">
        <v>1542</v>
      </c>
      <c r="AF215" s="1199" t="s">
        <v>1541</v>
      </c>
      <c r="AG215" s="1199" t="s">
        <v>1540</v>
      </c>
      <c r="AH215" s="1199" t="s">
        <v>1539</v>
      </c>
      <c r="AI215" s="1199">
        <v>100</v>
      </c>
      <c r="AJ215" s="1199" t="s">
        <v>1538</v>
      </c>
    </row>
    <row r="216" spans="1:36" x14ac:dyDescent="0.25">
      <c r="A216" s="1199">
        <v>201903</v>
      </c>
      <c r="B216" s="1199" t="s">
        <v>1547</v>
      </c>
      <c r="C216" s="1199" t="s">
        <v>1540</v>
      </c>
      <c r="D216" s="1199" t="s">
        <v>1546</v>
      </c>
      <c r="E216" s="1199">
        <v>1247484</v>
      </c>
      <c r="F216" s="1199">
        <v>20190315</v>
      </c>
      <c r="G216" s="959">
        <v>15738.3</v>
      </c>
      <c r="H216" s="959">
        <v>0</v>
      </c>
      <c r="I216" s="959">
        <v>15738.3</v>
      </c>
      <c r="J216" s="1199" t="s">
        <v>1556</v>
      </c>
      <c r="K216" s="1199" t="s">
        <v>1559</v>
      </c>
      <c r="L216" s="1199">
        <v>901</v>
      </c>
      <c r="M216" s="1199">
        <v>141350</v>
      </c>
      <c r="N216" s="1199">
        <v>906371.56</v>
      </c>
      <c r="O216" s="1199" t="s">
        <v>1421</v>
      </c>
      <c r="P216" s="1199" t="s">
        <v>1543</v>
      </c>
      <c r="Q216" s="1199" t="s">
        <v>1408</v>
      </c>
      <c r="R216" s="1199" t="s">
        <v>1409</v>
      </c>
      <c r="S216" s="1199" t="s">
        <v>1408</v>
      </c>
      <c r="T216" s="1199" t="s">
        <v>1407</v>
      </c>
      <c r="U216" s="1199">
        <v>0</v>
      </c>
      <c r="V216" s="1199" t="s">
        <v>1405</v>
      </c>
      <c r="W216" s="1199" t="s">
        <v>1403</v>
      </c>
      <c r="X216" s="1199" t="s">
        <v>411</v>
      </c>
      <c r="Y216" s="1199" t="s">
        <v>1403</v>
      </c>
      <c r="Z216" s="1199" t="s">
        <v>1404</v>
      </c>
      <c r="AA216" s="1199" t="s">
        <v>1403</v>
      </c>
      <c r="AB216" s="1199">
        <v>76</v>
      </c>
      <c r="AC216" s="1199">
        <v>7612</v>
      </c>
      <c r="AD216" s="1199">
        <v>228361</v>
      </c>
      <c r="AE216" s="1199" t="s">
        <v>1542</v>
      </c>
      <c r="AF216" s="1199" t="s">
        <v>1541</v>
      </c>
      <c r="AG216" s="1199" t="s">
        <v>1540</v>
      </c>
      <c r="AH216" s="1199" t="s">
        <v>1539</v>
      </c>
      <c r="AI216" s="1199">
        <v>100</v>
      </c>
      <c r="AJ216" s="1199" t="s">
        <v>1538</v>
      </c>
    </row>
    <row r="217" spans="1:36" x14ac:dyDescent="0.25">
      <c r="A217" s="1199">
        <v>201903</v>
      </c>
      <c r="B217" s="1199" t="s">
        <v>1547</v>
      </c>
      <c r="C217" s="1199" t="s">
        <v>1540</v>
      </c>
      <c r="D217" s="1199" t="s">
        <v>1546</v>
      </c>
      <c r="E217" s="1199">
        <v>1247484</v>
      </c>
      <c r="F217" s="1199">
        <v>20190315</v>
      </c>
      <c r="G217" s="959">
        <v>49265.71</v>
      </c>
      <c r="H217" s="959">
        <v>0</v>
      </c>
      <c r="I217" s="959">
        <v>49265.71</v>
      </c>
      <c r="J217" s="1199" t="s">
        <v>1555</v>
      </c>
      <c r="K217" s="1199" t="s">
        <v>1559</v>
      </c>
      <c r="L217" s="1199">
        <v>901</v>
      </c>
      <c r="M217" s="1199">
        <v>141350</v>
      </c>
      <c r="N217" s="1199">
        <v>906371.56</v>
      </c>
      <c r="O217" s="1199" t="s">
        <v>1421</v>
      </c>
      <c r="P217" s="1199" t="s">
        <v>1543</v>
      </c>
      <c r="Q217" s="1199" t="s">
        <v>1408</v>
      </c>
      <c r="R217" s="1199" t="s">
        <v>1409</v>
      </c>
      <c r="S217" s="1199" t="s">
        <v>1408</v>
      </c>
      <c r="T217" s="1199" t="s">
        <v>1407</v>
      </c>
      <c r="U217" s="1199">
        <v>0</v>
      </c>
      <c r="V217" s="1199" t="s">
        <v>1405</v>
      </c>
      <c r="W217" s="1199" t="s">
        <v>1403</v>
      </c>
      <c r="X217" s="1199" t="s">
        <v>411</v>
      </c>
      <c r="Y217" s="1199" t="s">
        <v>1403</v>
      </c>
      <c r="Z217" s="1199" t="s">
        <v>1404</v>
      </c>
      <c r="AA217" s="1199" t="s">
        <v>1403</v>
      </c>
      <c r="AB217" s="1199">
        <v>76</v>
      </c>
      <c r="AC217" s="1199">
        <v>7612</v>
      </c>
      <c r="AD217" s="1199">
        <v>228361</v>
      </c>
      <c r="AE217" s="1199" t="s">
        <v>1542</v>
      </c>
      <c r="AF217" s="1199" t="s">
        <v>1541</v>
      </c>
      <c r="AG217" s="1199" t="s">
        <v>1540</v>
      </c>
      <c r="AH217" s="1199" t="s">
        <v>1539</v>
      </c>
      <c r="AI217" s="1199">
        <v>100</v>
      </c>
      <c r="AJ217" s="1199" t="s">
        <v>1538</v>
      </c>
    </row>
    <row r="218" spans="1:36" x14ac:dyDescent="0.25">
      <c r="A218" s="1199">
        <v>201903</v>
      </c>
      <c r="B218" s="1199" t="s">
        <v>1547</v>
      </c>
      <c r="C218" s="1199" t="s">
        <v>1540</v>
      </c>
      <c r="D218" s="1199" t="s">
        <v>1546</v>
      </c>
      <c r="E218" s="1199">
        <v>1247485</v>
      </c>
      <c r="F218" s="1199">
        <v>20190315</v>
      </c>
      <c r="G218" s="959">
        <v>57120</v>
      </c>
      <c r="H218" s="959">
        <v>0</v>
      </c>
      <c r="I218" s="959">
        <v>57120</v>
      </c>
      <c r="J218" s="1199" t="s">
        <v>1558</v>
      </c>
      <c r="K218" s="1199" t="s">
        <v>1554</v>
      </c>
      <c r="L218" s="1199">
        <v>901</v>
      </c>
      <c r="M218" s="1199">
        <v>141350</v>
      </c>
      <c r="N218" s="1199">
        <v>906371.56</v>
      </c>
      <c r="O218" s="1199" t="s">
        <v>1421</v>
      </c>
      <c r="P218" s="1199" t="s">
        <v>1543</v>
      </c>
      <c r="Q218" s="1199" t="s">
        <v>1408</v>
      </c>
      <c r="R218" s="1199" t="s">
        <v>1409</v>
      </c>
      <c r="S218" s="1199" t="s">
        <v>1408</v>
      </c>
      <c r="T218" s="1199" t="s">
        <v>1407</v>
      </c>
      <c r="U218" s="1199">
        <v>0</v>
      </c>
      <c r="V218" s="1199" t="s">
        <v>1405</v>
      </c>
      <c r="W218" s="1199" t="s">
        <v>1403</v>
      </c>
      <c r="X218" s="1199" t="s">
        <v>411</v>
      </c>
      <c r="Y218" s="1199" t="s">
        <v>1403</v>
      </c>
      <c r="Z218" s="1199" t="s">
        <v>1404</v>
      </c>
      <c r="AA218" s="1199" t="s">
        <v>1403</v>
      </c>
      <c r="AB218" s="1199">
        <v>76</v>
      </c>
      <c r="AC218" s="1199">
        <v>7612</v>
      </c>
      <c r="AD218" s="1199">
        <v>228361</v>
      </c>
      <c r="AE218" s="1199" t="s">
        <v>1542</v>
      </c>
      <c r="AF218" s="1199" t="s">
        <v>1541</v>
      </c>
      <c r="AG218" s="1199" t="s">
        <v>1540</v>
      </c>
      <c r="AH218" s="1199" t="s">
        <v>1539</v>
      </c>
      <c r="AI218" s="1199">
        <v>100</v>
      </c>
      <c r="AJ218" s="1199" t="s">
        <v>1538</v>
      </c>
    </row>
    <row r="219" spans="1:36" x14ac:dyDescent="0.25">
      <c r="A219" s="1199">
        <v>201903</v>
      </c>
      <c r="B219" s="1199" t="s">
        <v>1547</v>
      </c>
      <c r="C219" s="1199" t="s">
        <v>1540</v>
      </c>
      <c r="D219" s="1199" t="s">
        <v>1546</v>
      </c>
      <c r="E219" s="1199">
        <v>1247485</v>
      </c>
      <c r="F219" s="1199">
        <v>20190315</v>
      </c>
      <c r="G219" s="959">
        <v>30240</v>
      </c>
      <c r="H219" s="959">
        <v>0</v>
      </c>
      <c r="I219" s="959">
        <v>30240</v>
      </c>
      <c r="J219" s="1199" t="s">
        <v>1557</v>
      </c>
      <c r="K219" s="1199" t="s">
        <v>1554</v>
      </c>
      <c r="L219" s="1199">
        <v>901</v>
      </c>
      <c r="M219" s="1199">
        <v>141350</v>
      </c>
      <c r="N219" s="1199">
        <v>906371.56</v>
      </c>
      <c r="O219" s="1199" t="s">
        <v>1421</v>
      </c>
      <c r="P219" s="1199" t="s">
        <v>1543</v>
      </c>
      <c r="Q219" s="1199" t="s">
        <v>1408</v>
      </c>
      <c r="R219" s="1199" t="s">
        <v>1409</v>
      </c>
      <c r="S219" s="1199" t="s">
        <v>1408</v>
      </c>
      <c r="T219" s="1199" t="s">
        <v>1407</v>
      </c>
      <c r="U219" s="1199">
        <v>0</v>
      </c>
      <c r="V219" s="1199" t="s">
        <v>1405</v>
      </c>
      <c r="W219" s="1199" t="s">
        <v>1403</v>
      </c>
      <c r="X219" s="1199" t="s">
        <v>411</v>
      </c>
      <c r="Y219" s="1199" t="s">
        <v>1403</v>
      </c>
      <c r="Z219" s="1199" t="s">
        <v>1404</v>
      </c>
      <c r="AA219" s="1199" t="s">
        <v>1403</v>
      </c>
      <c r="AB219" s="1199">
        <v>76</v>
      </c>
      <c r="AC219" s="1199">
        <v>7612</v>
      </c>
      <c r="AD219" s="1199">
        <v>228361</v>
      </c>
      <c r="AE219" s="1199" t="s">
        <v>1542</v>
      </c>
      <c r="AF219" s="1199" t="s">
        <v>1541</v>
      </c>
      <c r="AG219" s="1199" t="s">
        <v>1540</v>
      </c>
      <c r="AH219" s="1199" t="s">
        <v>1539</v>
      </c>
      <c r="AI219" s="1199">
        <v>100</v>
      </c>
      <c r="AJ219" s="1199" t="s">
        <v>1538</v>
      </c>
    </row>
    <row r="220" spans="1:36" x14ac:dyDescent="0.25">
      <c r="A220" s="1199">
        <v>201903</v>
      </c>
      <c r="B220" s="1199" t="s">
        <v>1547</v>
      </c>
      <c r="C220" s="1199" t="s">
        <v>1540</v>
      </c>
      <c r="D220" s="1199" t="s">
        <v>1546</v>
      </c>
      <c r="E220" s="1199">
        <v>1247485</v>
      </c>
      <c r="F220" s="1199">
        <v>20190315</v>
      </c>
      <c r="G220" s="959">
        <v>7203.6</v>
      </c>
      <c r="H220" s="959">
        <v>0</v>
      </c>
      <c r="I220" s="959">
        <v>7203.6</v>
      </c>
      <c r="J220" s="1199" t="s">
        <v>1556</v>
      </c>
      <c r="K220" s="1199" t="s">
        <v>1554</v>
      </c>
      <c r="L220" s="1199">
        <v>901</v>
      </c>
      <c r="M220" s="1199">
        <v>141350</v>
      </c>
      <c r="N220" s="1199">
        <v>906371.56</v>
      </c>
      <c r="O220" s="1199" t="s">
        <v>1421</v>
      </c>
      <c r="P220" s="1199" t="s">
        <v>1543</v>
      </c>
      <c r="Q220" s="1199" t="s">
        <v>1408</v>
      </c>
      <c r="R220" s="1199" t="s">
        <v>1409</v>
      </c>
      <c r="S220" s="1199" t="s">
        <v>1408</v>
      </c>
      <c r="T220" s="1199" t="s">
        <v>1407</v>
      </c>
      <c r="U220" s="1199">
        <v>0</v>
      </c>
      <c r="V220" s="1199" t="s">
        <v>1405</v>
      </c>
      <c r="W220" s="1199" t="s">
        <v>1403</v>
      </c>
      <c r="X220" s="1199" t="s">
        <v>411</v>
      </c>
      <c r="Y220" s="1199" t="s">
        <v>1403</v>
      </c>
      <c r="Z220" s="1199" t="s">
        <v>1404</v>
      </c>
      <c r="AA220" s="1199" t="s">
        <v>1403</v>
      </c>
      <c r="AB220" s="1199">
        <v>76</v>
      </c>
      <c r="AC220" s="1199">
        <v>7612</v>
      </c>
      <c r="AD220" s="1199">
        <v>228361</v>
      </c>
      <c r="AE220" s="1199" t="s">
        <v>1542</v>
      </c>
      <c r="AF220" s="1199" t="s">
        <v>1541</v>
      </c>
      <c r="AG220" s="1199" t="s">
        <v>1540</v>
      </c>
      <c r="AH220" s="1199" t="s">
        <v>1539</v>
      </c>
      <c r="AI220" s="1199">
        <v>100</v>
      </c>
      <c r="AJ220" s="1199" t="s">
        <v>1538</v>
      </c>
    </row>
    <row r="221" spans="1:36" x14ac:dyDescent="0.25">
      <c r="A221" s="1199">
        <v>201903</v>
      </c>
      <c r="B221" s="1199" t="s">
        <v>1547</v>
      </c>
      <c r="C221" s="1199" t="s">
        <v>1540</v>
      </c>
      <c r="D221" s="1199" t="s">
        <v>1546</v>
      </c>
      <c r="E221" s="1199">
        <v>1247485</v>
      </c>
      <c r="F221" s="1199">
        <v>20190315</v>
      </c>
      <c r="G221" s="959">
        <v>27351.06</v>
      </c>
      <c r="H221" s="959">
        <v>0</v>
      </c>
      <c r="I221" s="959">
        <v>27351.06</v>
      </c>
      <c r="J221" s="1199" t="s">
        <v>1555</v>
      </c>
      <c r="K221" s="1199" t="s">
        <v>1554</v>
      </c>
      <c r="L221" s="1199">
        <v>901</v>
      </c>
      <c r="M221" s="1199">
        <v>141350</v>
      </c>
      <c r="N221" s="1199">
        <v>906371.56</v>
      </c>
      <c r="O221" s="1199" t="s">
        <v>1421</v>
      </c>
      <c r="P221" s="1199" t="s">
        <v>1543</v>
      </c>
      <c r="Q221" s="1199" t="s">
        <v>1408</v>
      </c>
      <c r="R221" s="1199" t="s">
        <v>1409</v>
      </c>
      <c r="S221" s="1199" t="s">
        <v>1408</v>
      </c>
      <c r="T221" s="1199" t="s">
        <v>1407</v>
      </c>
      <c r="U221" s="1199">
        <v>0</v>
      </c>
      <c r="V221" s="1199" t="s">
        <v>1405</v>
      </c>
      <c r="W221" s="1199" t="s">
        <v>1403</v>
      </c>
      <c r="X221" s="1199" t="s">
        <v>411</v>
      </c>
      <c r="Y221" s="1199" t="s">
        <v>1403</v>
      </c>
      <c r="Z221" s="1199" t="s">
        <v>1404</v>
      </c>
      <c r="AA221" s="1199" t="s">
        <v>1403</v>
      </c>
      <c r="AB221" s="1199">
        <v>76</v>
      </c>
      <c r="AC221" s="1199">
        <v>7612</v>
      </c>
      <c r="AD221" s="1199">
        <v>228361</v>
      </c>
      <c r="AE221" s="1199" t="s">
        <v>1542</v>
      </c>
      <c r="AF221" s="1199" t="s">
        <v>1541</v>
      </c>
      <c r="AG221" s="1199" t="s">
        <v>1540</v>
      </c>
      <c r="AH221" s="1199" t="s">
        <v>1539</v>
      </c>
      <c r="AI221" s="1199">
        <v>100</v>
      </c>
      <c r="AJ221" s="1199" t="s">
        <v>1538</v>
      </c>
    </row>
    <row r="222" spans="1:36" x14ac:dyDescent="0.25">
      <c r="A222" s="1199">
        <v>201905</v>
      </c>
      <c r="B222" s="1199" t="s">
        <v>1547</v>
      </c>
      <c r="C222" s="1199" t="s">
        <v>1540</v>
      </c>
      <c r="D222" s="1199" t="s">
        <v>1546</v>
      </c>
      <c r="E222" s="1199">
        <v>1248116</v>
      </c>
      <c r="F222" s="1199">
        <v>20190513</v>
      </c>
      <c r="G222" s="959">
        <v>12960</v>
      </c>
      <c r="H222" s="959">
        <v>0</v>
      </c>
      <c r="I222" s="959">
        <v>12960</v>
      </c>
      <c r="J222" s="1199" t="s">
        <v>1553</v>
      </c>
      <c r="K222" s="1199" t="s">
        <v>1549</v>
      </c>
      <c r="L222" s="1199">
        <v>915</v>
      </c>
      <c r="M222" s="1199">
        <v>142653</v>
      </c>
      <c r="N222" s="1199">
        <v>163013.39000000001</v>
      </c>
      <c r="O222" s="1199" t="s">
        <v>1421</v>
      </c>
      <c r="P222" s="1199" t="s">
        <v>1543</v>
      </c>
      <c r="Q222" s="1199" t="s">
        <v>1408</v>
      </c>
      <c r="R222" s="1199" t="s">
        <v>1409</v>
      </c>
      <c r="S222" s="1199" t="s">
        <v>1408</v>
      </c>
      <c r="T222" s="1199" t="s">
        <v>1407</v>
      </c>
      <c r="U222" s="1199">
        <v>0</v>
      </c>
      <c r="V222" s="1199" t="s">
        <v>1405</v>
      </c>
      <c r="W222" s="1199" t="s">
        <v>1403</v>
      </c>
      <c r="X222" s="1199" t="s">
        <v>411</v>
      </c>
      <c r="Y222" s="1199" t="s">
        <v>1403</v>
      </c>
      <c r="Z222" s="1199" t="s">
        <v>1404</v>
      </c>
      <c r="AA222" s="1199" t="s">
        <v>1403</v>
      </c>
      <c r="AB222" s="1199">
        <v>76</v>
      </c>
      <c r="AC222" s="1199">
        <v>7612</v>
      </c>
      <c r="AD222" s="1199">
        <v>228361</v>
      </c>
      <c r="AE222" s="1199" t="s">
        <v>1542</v>
      </c>
      <c r="AF222" s="1199" t="s">
        <v>1541</v>
      </c>
      <c r="AG222" s="1199" t="s">
        <v>1540</v>
      </c>
      <c r="AH222" s="1199" t="s">
        <v>1539</v>
      </c>
      <c r="AI222" s="1199">
        <v>100</v>
      </c>
      <c r="AJ222" s="1199" t="s">
        <v>1538</v>
      </c>
    </row>
    <row r="223" spans="1:36" x14ac:dyDescent="0.25">
      <c r="A223" s="1199">
        <v>201905</v>
      </c>
      <c r="B223" s="1199" t="s">
        <v>1547</v>
      </c>
      <c r="C223" s="1199" t="s">
        <v>1540</v>
      </c>
      <c r="D223" s="1199" t="s">
        <v>1546</v>
      </c>
      <c r="E223" s="1199">
        <v>1248116</v>
      </c>
      <c r="F223" s="1199">
        <v>20190513</v>
      </c>
      <c r="G223" s="959">
        <v>8122.82</v>
      </c>
      <c r="H223" s="959">
        <v>0</v>
      </c>
      <c r="I223" s="959">
        <v>8122.82</v>
      </c>
      <c r="J223" s="1199" t="s">
        <v>1552</v>
      </c>
      <c r="K223" s="1199" t="s">
        <v>1549</v>
      </c>
      <c r="L223" s="1199">
        <v>915</v>
      </c>
      <c r="M223" s="1199">
        <v>142653</v>
      </c>
      <c r="N223" s="1199">
        <v>163013.39000000001</v>
      </c>
      <c r="O223" s="1199" t="s">
        <v>1421</v>
      </c>
      <c r="P223" s="1199" t="s">
        <v>1543</v>
      </c>
      <c r="Q223" s="1199" t="s">
        <v>1408</v>
      </c>
      <c r="R223" s="1199" t="s">
        <v>1409</v>
      </c>
      <c r="S223" s="1199" t="s">
        <v>1408</v>
      </c>
      <c r="T223" s="1199" t="s">
        <v>1407</v>
      </c>
      <c r="U223" s="1199">
        <v>0</v>
      </c>
      <c r="V223" s="1199" t="s">
        <v>1405</v>
      </c>
      <c r="W223" s="1199" t="s">
        <v>1403</v>
      </c>
      <c r="X223" s="1199" t="s">
        <v>411</v>
      </c>
      <c r="Y223" s="1199" t="s">
        <v>1403</v>
      </c>
      <c r="Z223" s="1199" t="s">
        <v>1404</v>
      </c>
      <c r="AA223" s="1199" t="s">
        <v>1403</v>
      </c>
      <c r="AB223" s="1199">
        <v>76</v>
      </c>
      <c r="AC223" s="1199">
        <v>7612</v>
      </c>
      <c r="AD223" s="1199">
        <v>228361</v>
      </c>
      <c r="AE223" s="1199" t="s">
        <v>1542</v>
      </c>
      <c r="AF223" s="1199" t="s">
        <v>1541</v>
      </c>
      <c r="AG223" s="1199" t="s">
        <v>1540</v>
      </c>
      <c r="AH223" s="1199" t="s">
        <v>1539</v>
      </c>
      <c r="AI223" s="1199">
        <v>100</v>
      </c>
      <c r="AJ223" s="1199" t="s">
        <v>1538</v>
      </c>
    </row>
    <row r="224" spans="1:36" x14ac:dyDescent="0.25">
      <c r="A224" s="1199">
        <v>201905</v>
      </c>
      <c r="B224" s="1199" t="s">
        <v>1547</v>
      </c>
      <c r="C224" s="1199" t="s">
        <v>1540</v>
      </c>
      <c r="D224" s="1199" t="s">
        <v>1546</v>
      </c>
      <c r="E224" s="1199">
        <v>1248116</v>
      </c>
      <c r="F224" s="1199">
        <v>20190513</v>
      </c>
      <c r="G224" s="959">
        <v>14280</v>
      </c>
      <c r="H224" s="959">
        <v>0</v>
      </c>
      <c r="I224" s="959">
        <v>14280</v>
      </c>
      <c r="J224" s="1199" t="s">
        <v>1551</v>
      </c>
      <c r="K224" s="1199" t="s">
        <v>1549</v>
      </c>
      <c r="L224" s="1199">
        <v>915</v>
      </c>
      <c r="M224" s="1199">
        <v>142653</v>
      </c>
      <c r="N224" s="1199">
        <v>163013.39000000001</v>
      </c>
      <c r="O224" s="1199" t="s">
        <v>1421</v>
      </c>
      <c r="P224" s="1199" t="s">
        <v>1543</v>
      </c>
      <c r="Q224" s="1199" t="s">
        <v>1408</v>
      </c>
      <c r="R224" s="1199" t="s">
        <v>1409</v>
      </c>
      <c r="S224" s="1199" t="s">
        <v>1408</v>
      </c>
      <c r="T224" s="1199" t="s">
        <v>1407</v>
      </c>
      <c r="U224" s="1199">
        <v>0</v>
      </c>
      <c r="V224" s="1199" t="s">
        <v>1405</v>
      </c>
      <c r="W224" s="1199" t="s">
        <v>1403</v>
      </c>
      <c r="X224" s="1199" t="s">
        <v>411</v>
      </c>
      <c r="Y224" s="1199" t="s">
        <v>1403</v>
      </c>
      <c r="Z224" s="1199" t="s">
        <v>1404</v>
      </c>
      <c r="AA224" s="1199" t="s">
        <v>1403</v>
      </c>
      <c r="AB224" s="1199">
        <v>76</v>
      </c>
      <c r="AC224" s="1199">
        <v>7612</v>
      </c>
      <c r="AD224" s="1199">
        <v>228361</v>
      </c>
      <c r="AE224" s="1199" t="s">
        <v>1542</v>
      </c>
      <c r="AF224" s="1199" t="s">
        <v>1541</v>
      </c>
      <c r="AG224" s="1199" t="s">
        <v>1540</v>
      </c>
      <c r="AH224" s="1199" t="s">
        <v>1539</v>
      </c>
      <c r="AI224" s="1199">
        <v>100</v>
      </c>
      <c r="AJ224" s="1199" t="s">
        <v>1538</v>
      </c>
    </row>
    <row r="225" spans="1:36" x14ac:dyDescent="0.25">
      <c r="A225" s="1199">
        <v>201905</v>
      </c>
      <c r="B225" s="1199" t="s">
        <v>1547</v>
      </c>
      <c r="C225" s="1199" t="s">
        <v>1540</v>
      </c>
      <c r="D225" s="1199" t="s">
        <v>1546</v>
      </c>
      <c r="E225" s="1199">
        <v>1248116</v>
      </c>
      <c r="F225" s="1199">
        <v>20190513</v>
      </c>
      <c r="G225" s="959">
        <v>6264</v>
      </c>
      <c r="H225" s="959">
        <v>0</v>
      </c>
      <c r="I225" s="959">
        <v>6264</v>
      </c>
      <c r="J225" s="1199" t="s">
        <v>1550</v>
      </c>
      <c r="K225" s="1199" t="s">
        <v>1549</v>
      </c>
      <c r="L225" s="1199">
        <v>915</v>
      </c>
      <c r="M225" s="1199">
        <v>142653</v>
      </c>
      <c r="N225" s="1199">
        <v>163013.39000000001</v>
      </c>
      <c r="O225" s="1199" t="s">
        <v>1421</v>
      </c>
      <c r="P225" s="1199" t="s">
        <v>1543</v>
      </c>
      <c r="Q225" s="1199" t="s">
        <v>1408</v>
      </c>
      <c r="R225" s="1199" t="s">
        <v>1409</v>
      </c>
      <c r="S225" s="1199" t="s">
        <v>1408</v>
      </c>
      <c r="T225" s="1199" t="s">
        <v>1407</v>
      </c>
      <c r="U225" s="1199">
        <v>0</v>
      </c>
      <c r="V225" s="1199" t="s">
        <v>1405</v>
      </c>
      <c r="W225" s="1199" t="s">
        <v>1403</v>
      </c>
      <c r="X225" s="1199" t="s">
        <v>411</v>
      </c>
      <c r="Y225" s="1199" t="s">
        <v>1403</v>
      </c>
      <c r="Z225" s="1199" t="s">
        <v>1404</v>
      </c>
      <c r="AA225" s="1199" t="s">
        <v>1403</v>
      </c>
      <c r="AB225" s="1199">
        <v>76</v>
      </c>
      <c r="AC225" s="1199">
        <v>7612</v>
      </c>
      <c r="AD225" s="1199">
        <v>228361</v>
      </c>
      <c r="AE225" s="1199" t="s">
        <v>1542</v>
      </c>
      <c r="AF225" s="1199" t="s">
        <v>1541</v>
      </c>
      <c r="AG225" s="1199" t="s">
        <v>1540</v>
      </c>
      <c r="AH225" s="1199" t="s">
        <v>1539</v>
      </c>
      <c r="AI225" s="1199">
        <v>100</v>
      </c>
      <c r="AJ225" s="1199" t="s">
        <v>1538</v>
      </c>
    </row>
    <row r="226" spans="1:36" x14ac:dyDescent="0.25">
      <c r="A226" s="1199">
        <v>201905</v>
      </c>
      <c r="B226" s="1199" t="s">
        <v>1547</v>
      </c>
      <c r="C226" s="1199" t="s">
        <v>1540</v>
      </c>
      <c r="D226" s="1199" t="s">
        <v>1546</v>
      </c>
      <c r="E226" s="1199">
        <v>1248117</v>
      </c>
      <c r="F226" s="1199">
        <v>20190513</v>
      </c>
      <c r="G226" s="959">
        <v>7516.8</v>
      </c>
      <c r="H226" s="959">
        <v>0</v>
      </c>
      <c r="I226" s="959">
        <v>7516.8</v>
      </c>
      <c r="J226" s="1199" t="s">
        <v>1548</v>
      </c>
      <c r="K226" s="1199" t="s">
        <v>1544</v>
      </c>
      <c r="L226" s="1199">
        <v>915</v>
      </c>
      <c r="M226" s="1199">
        <v>142653</v>
      </c>
      <c r="N226" s="1199">
        <v>163013.39000000001</v>
      </c>
      <c r="O226" s="1199" t="s">
        <v>1421</v>
      </c>
      <c r="P226" s="1199" t="s">
        <v>1543</v>
      </c>
      <c r="Q226" s="1199" t="s">
        <v>1408</v>
      </c>
      <c r="R226" s="1199" t="s">
        <v>1409</v>
      </c>
      <c r="S226" s="1199" t="s">
        <v>1408</v>
      </c>
      <c r="T226" s="1199" t="s">
        <v>1407</v>
      </c>
      <c r="U226" s="1199">
        <v>0</v>
      </c>
      <c r="V226" s="1199" t="s">
        <v>1405</v>
      </c>
      <c r="W226" s="1199" t="s">
        <v>1403</v>
      </c>
      <c r="X226" s="1199" t="s">
        <v>411</v>
      </c>
      <c r="Y226" s="1199" t="s">
        <v>1403</v>
      </c>
      <c r="Z226" s="1199" t="s">
        <v>1404</v>
      </c>
      <c r="AA226" s="1199" t="s">
        <v>1403</v>
      </c>
      <c r="AB226" s="1199">
        <v>76</v>
      </c>
      <c r="AC226" s="1199">
        <v>7612</v>
      </c>
      <c r="AD226" s="1199">
        <v>228361</v>
      </c>
      <c r="AE226" s="1199" t="s">
        <v>1542</v>
      </c>
      <c r="AF226" s="1199" t="s">
        <v>1541</v>
      </c>
      <c r="AG226" s="1199" t="s">
        <v>1540</v>
      </c>
      <c r="AH226" s="1199" t="s">
        <v>1539</v>
      </c>
      <c r="AI226" s="1199">
        <v>100</v>
      </c>
      <c r="AJ226" s="1199" t="s">
        <v>1538</v>
      </c>
    </row>
    <row r="227" spans="1:36" x14ac:dyDescent="0.25">
      <c r="A227" s="1199">
        <v>201905</v>
      </c>
      <c r="B227" s="1199" t="s">
        <v>1547</v>
      </c>
      <c r="C227" s="1199" t="s">
        <v>1540</v>
      </c>
      <c r="D227" s="1199" t="s">
        <v>1546</v>
      </c>
      <c r="E227" s="1199">
        <v>1248117</v>
      </c>
      <c r="F227" s="1199">
        <v>20190513</v>
      </c>
      <c r="G227" s="959">
        <v>92607.16</v>
      </c>
      <c r="H227" s="959">
        <v>0</v>
      </c>
      <c r="I227" s="959">
        <v>92607.16</v>
      </c>
      <c r="J227" s="1199" t="s">
        <v>1545</v>
      </c>
      <c r="K227" s="1199" t="s">
        <v>1544</v>
      </c>
      <c r="L227" s="1199">
        <v>915</v>
      </c>
      <c r="M227" s="1199">
        <v>142653</v>
      </c>
      <c r="N227" s="1199">
        <v>163013.39000000001</v>
      </c>
      <c r="O227" s="1199" t="s">
        <v>1421</v>
      </c>
      <c r="P227" s="1199" t="s">
        <v>1543</v>
      </c>
      <c r="Q227" s="1199" t="s">
        <v>1408</v>
      </c>
      <c r="R227" s="1199" t="s">
        <v>1409</v>
      </c>
      <c r="S227" s="1199" t="s">
        <v>1408</v>
      </c>
      <c r="T227" s="1199" t="s">
        <v>1407</v>
      </c>
      <c r="U227" s="1199">
        <v>0</v>
      </c>
      <c r="V227" s="1199" t="s">
        <v>1405</v>
      </c>
      <c r="W227" s="1199" t="s">
        <v>1403</v>
      </c>
      <c r="X227" s="1199" t="s">
        <v>411</v>
      </c>
      <c r="Y227" s="1199" t="s">
        <v>1403</v>
      </c>
      <c r="Z227" s="1199" t="s">
        <v>1404</v>
      </c>
      <c r="AA227" s="1199" t="s">
        <v>1403</v>
      </c>
      <c r="AB227" s="1199">
        <v>76</v>
      </c>
      <c r="AC227" s="1199">
        <v>7612</v>
      </c>
      <c r="AD227" s="1199">
        <v>228361</v>
      </c>
      <c r="AE227" s="1199" t="s">
        <v>1542</v>
      </c>
      <c r="AF227" s="1199" t="s">
        <v>1541</v>
      </c>
      <c r="AG227" s="1199" t="s">
        <v>1540</v>
      </c>
      <c r="AH227" s="1199" t="s">
        <v>1539</v>
      </c>
      <c r="AI227" s="1199">
        <v>100</v>
      </c>
      <c r="AJ227" s="1199" t="s">
        <v>1538</v>
      </c>
    </row>
    <row r="228" spans="1:36" x14ac:dyDescent="0.25">
      <c r="G228" s="1193">
        <f>SUM(G206:G227)</f>
        <v>929899.95000000007</v>
      </c>
      <c r="H228" s="959"/>
      <c r="I228" s="959"/>
    </row>
    <row r="229" spans="1:36" x14ac:dyDescent="0.25">
      <c r="G229" s="1193"/>
      <c r="H229" s="959"/>
      <c r="I229" s="959"/>
    </row>
    <row r="230" spans="1:36" x14ac:dyDescent="0.25">
      <c r="B230" s="1200" t="s">
        <v>1394</v>
      </c>
    </row>
    <row r="231" spans="1:36" s="1200" customFormat="1" x14ac:dyDescent="0.25">
      <c r="A231" s="1200" t="s">
        <v>1460</v>
      </c>
      <c r="B231" s="1200" t="s">
        <v>1459</v>
      </c>
      <c r="C231" s="1200" t="s">
        <v>1458</v>
      </c>
      <c r="D231" s="1200" t="s">
        <v>1457</v>
      </c>
      <c r="E231" s="1200" t="s">
        <v>1456</v>
      </c>
      <c r="F231" s="1200" t="s">
        <v>1455</v>
      </c>
      <c r="G231" s="1193" t="s">
        <v>1454</v>
      </c>
      <c r="H231" s="1193" t="s">
        <v>1453</v>
      </c>
      <c r="I231" s="1193" t="s">
        <v>1452</v>
      </c>
      <c r="J231" s="1200" t="s">
        <v>1451</v>
      </c>
      <c r="K231" s="1200" t="s">
        <v>1450</v>
      </c>
      <c r="L231" s="1200" t="s">
        <v>1449</v>
      </c>
      <c r="M231" s="1200" t="s">
        <v>1448</v>
      </c>
      <c r="N231" s="1200" t="s">
        <v>1447</v>
      </c>
      <c r="O231" s="1200" t="s">
        <v>1446</v>
      </c>
      <c r="P231" s="1200" t="s">
        <v>1445</v>
      </c>
      <c r="Q231" s="1200" t="s">
        <v>1444</v>
      </c>
      <c r="R231" s="1200" t="s">
        <v>1443</v>
      </c>
      <c r="S231" s="1200" t="s">
        <v>1442</v>
      </c>
      <c r="T231" s="1200" t="s">
        <v>1441</v>
      </c>
      <c r="U231" s="1200" t="s">
        <v>1440</v>
      </c>
      <c r="V231" s="1200" t="s">
        <v>1439</v>
      </c>
      <c r="W231" s="1200" t="s">
        <v>1438</v>
      </c>
      <c r="X231" s="1200" t="s">
        <v>1437</v>
      </c>
      <c r="Y231" s="1200" t="s">
        <v>1436</v>
      </c>
      <c r="Z231" s="1200" t="s">
        <v>1435</v>
      </c>
      <c r="AA231" s="1200" t="s">
        <v>1434</v>
      </c>
      <c r="AB231" s="1200" t="s">
        <v>1433</v>
      </c>
      <c r="AC231" s="1200" t="s">
        <v>1432</v>
      </c>
      <c r="AD231" s="1200" t="s">
        <v>1431</v>
      </c>
      <c r="AE231" s="1200" t="s">
        <v>1430</v>
      </c>
      <c r="AF231" s="1200" t="s">
        <v>1429</v>
      </c>
      <c r="AG231" s="1200" t="s">
        <v>1428</v>
      </c>
      <c r="AH231" s="1200" t="s">
        <v>1427</v>
      </c>
      <c r="AI231" s="1200" t="s">
        <v>1426</v>
      </c>
      <c r="AJ231" s="1200" t="s">
        <v>1425</v>
      </c>
    </row>
    <row r="232" spans="1:36" x14ac:dyDescent="0.25">
      <c r="A232" s="1199">
        <v>201812</v>
      </c>
      <c r="B232" s="1199" t="s">
        <v>1531</v>
      </c>
      <c r="C232" s="1199" t="s">
        <v>1530</v>
      </c>
      <c r="D232" s="1199" t="s">
        <v>1424</v>
      </c>
      <c r="E232" s="1199" t="s">
        <v>1537</v>
      </c>
      <c r="F232" s="1199">
        <v>20181214</v>
      </c>
      <c r="G232" s="959">
        <v>1710922.16</v>
      </c>
      <c r="H232" s="959">
        <v>0</v>
      </c>
      <c r="I232" s="959">
        <v>1710922.16</v>
      </c>
      <c r="J232" s="1199" t="s">
        <v>1528</v>
      </c>
      <c r="K232" s="1199" t="s">
        <v>1536</v>
      </c>
      <c r="L232" s="1199">
        <v>901</v>
      </c>
      <c r="M232" s="1199">
        <v>139950</v>
      </c>
      <c r="N232" s="1199">
        <v>1770804.43</v>
      </c>
      <c r="O232" s="1199" t="s">
        <v>1421</v>
      </c>
      <c r="P232" s="1199" t="s">
        <v>1394</v>
      </c>
      <c r="Q232" s="1199" t="s">
        <v>1408</v>
      </c>
      <c r="R232" s="1199" t="s">
        <v>1409</v>
      </c>
      <c r="S232" s="1199" t="s">
        <v>1408</v>
      </c>
      <c r="T232" s="1199" t="s">
        <v>1407</v>
      </c>
      <c r="U232" s="1199">
        <v>0</v>
      </c>
      <c r="V232" s="1199" t="s">
        <v>1405</v>
      </c>
      <c r="W232" s="1199" t="s">
        <v>1403</v>
      </c>
      <c r="X232" s="1199" t="s">
        <v>411</v>
      </c>
      <c r="Y232" s="1199" t="s">
        <v>1403</v>
      </c>
      <c r="Z232" s="1199" t="s">
        <v>1404</v>
      </c>
      <c r="AA232" s="1199" t="s">
        <v>1403</v>
      </c>
      <c r="AB232" s="1199">
        <v>22</v>
      </c>
      <c r="AC232" s="1199">
        <v>2205</v>
      </c>
      <c r="AD232" s="1199">
        <v>642042</v>
      </c>
      <c r="AE232" s="1199" t="s">
        <v>1501</v>
      </c>
      <c r="AF232" s="1199" t="s">
        <v>1500</v>
      </c>
      <c r="AG232" s="1199" t="s">
        <v>1499</v>
      </c>
      <c r="AH232" s="1199" t="s">
        <v>1399</v>
      </c>
      <c r="AI232" s="1199">
        <v>100</v>
      </c>
      <c r="AJ232" s="1199" t="s">
        <v>1398</v>
      </c>
    </row>
    <row r="233" spans="1:36" x14ac:dyDescent="0.25">
      <c r="A233" s="1199">
        <v>201902</v>
      </c>
      <c r="B233" s="1199" t="s">
        <v>1531</v>
      </c>
      <c r="C233" s="1199" t="s">
        <v>1530</v>
      </c>
      <c r="D233" s="1199" t="s">
        <v>1424</v>
      </c>
      <c r="E233" s="1199" t="s">
        <v>1535</v>
      </c>
      <c r="F233" s="1199">
        <v>20190228</v>
      </c>
      <c r="G233" s="959">
        <v>2983190.63</v>
      </c>
      <c r="H233" s="959">
        <v>0</v>
      </c>
      <c r="I233" s="959">
        <v>2983190.63</v>
      </c>
      <c r="J233" s="1199" t="s">
        <v>1528</v>
      </c>
      <c r="K233" s="1199" t="s">
        <v>1534</v>
      </c>
      <c r="L233" s="1199">
        <v>901</v>
      </c>
      <c r="M233" s="1199">
        <v>141047</v>
      </c>
      <c r="N233" s="1199">
        <v>3087602.3</v>
      </c>
      <c r="O233" s="1199" t="s">
        <v>1421</v>
      </c>
      <c r="P233" s="1199" t="s">
        <v>1394</v>
      </c>
      <c r="Q233" s="1199" t="s">
        <v>1408</v>
      </c>
      <c r="R233" s="1199" t="s">
        <v>1409</v>
      </c>
      <c r="S233" s="1199" t="s">
        <v>1408</v>
      </c>
      <c r="T233" s="1199" t="s">
        <v>1407</v>
      </c>
      <c r="U233" s="1199">
        <v>0</v>
      </c>
      <c r="V233" s="1199" t="s">
        <v>1405</v>
      </c>
      <c r="W233" s="1199" t="s">
        <v>1403</v>
      </c>
      <c r="X233" s="1199" t="s">
        <v>411</v>
      </c>
      <c r="Y233" s="1199" t="s">
        <v>1403</v>
      </c>
      <c r="Z233" s="1199" t="s">
        <v>1404</v>
      </c>
      <c r="AA233" s="1199" t="s">
        <v>1403</v>
      </c>
      <c r="AB233" s="1199">
        <v>22</v>
      </c>
      <c r="AC233" s="1199">
        <v>2205</v>
      </c>
      <c r="AD233" s="1199">
        <v>642042</v>
      </c>
      <c r="AE233" s="1199" t="s">
        <v>1501</v>
      </c>
      <c r="AF233" s="1199" t="s">
        <v>1500</v>
      </c>
      <c r="AG233" s="1199" t="s">
        <v>1499</v>
      </c>
      <c r="AH233" s="1199" t="s">
        <v>1399</v>
      </c>
      <c r="AI233" s="1199">
        <v>100</v>
      </c>
      <c r="AJ233" s="1199" t="s">
        <v>1398</v>
      </c>
    </row>
    <row r="234" spans="1:36" x14ac:dyDescent="0.25">
      <c r="A234" s="1199">
        <v>201904</v>
      </c>
      <c r="B234" s="1199" t="s">
        <v>1531</v>
      </c>
      <c r="C234" s="1199" t="s">
        <v>1530</v>
      </c>
      <c r="D234" s="1199" t="s">
        <v>1424</v>
      </c>
      <c r="E234" s="1199" t="s">
        <v>1533</v>
      </c>
      <c r="F234" s="1199">
        <v>20190418</v>
      </c>
      <c r="G234" s="959">
        <v>1020895.33</v>
      </c>
      <c r="H234" s="959">
        <v>0</v>
      </c>
      <c r="I234" s="959">
        <v>1020895.33</v>
      </c>
      <c r="J234" s="1199" t="s">
        <v>1528</v>
      </c>
      <c r="K234" s="1199" t="s">
        <v>1532</v>
      </c>
      <c r="L234" s="1199">
        <v>915</v>
      </c>
      <c r="M234" s="1199">
        <v>142244</v>
      </c>
      <c r="N234" s="1199">
        <v>1056626.6599999999</v>
      </c>
      <c r="O234" s="1199" t="s">
        <v>1421</v>
      </c>
      <c r="P234" s="1199" t="s">
        <v>1394</v>
      </c>
      <c r="Q234" s="1199" t="s">
        <v>1408</v>
      </c>
      <c r="R234" s="1199" t="s">
        <v>1409</v>
      </c>
      <c r="S234" s="1199" t="s">
        <v>1408</v>
      </c>
      <c r="T234" s="1199" t="s">
        <v>1407</v>
      </c>
      <c r="U234" s="1199">
        <v>0</v>
      </c>
      <c r="V234" s="1199" t="s">
        <v>1405</v>
      </c>
      <c r="W234" s="1199" t="s">
        <v>1403</v>
      </c>
      <c r="X234" s="1199" t="s">
        <v>411</v>
      </c>
      <c r="Y234" s="1199" t="s">
        <v>1403</v>
      </c>
      <c r="Z234" s="1199" t="s">
        <v>1404</v>
      </c>
      <c r="AA234" s="1199" t="s">
        <v>1403</v>
      </c>
      <c r="AB234" s="1199">
        <v>22</v>
      </c>
      <c r="AC234" s="1199">
        <v>2205</v>
      </c>
      <c r="AD234" s="1199">
        <v>642042</v>
      </c>
      <c r="AE234" s="1199" t="s">
        <v>1501</v>
      </c>
      <c r="AF234" s="1199" t="s">
        <v>1500</v>
      </c>
      <c r="AG234" s="1199" t="s">
        <v>1499</v>
      </c>
      <c r="AH234" s="1199" t="s">
        <v>1399</v>
      </c>
      <c r="AI234" s="1199">
        <v>100</v>
      </c>
      <c r="AJ234" s="1199" t="s">
        <v>1398</v>
      </c>
    </row>
    <row r="235" spans="1:36" x14ac:dyDescent="0.25">
      <c r="A235" s="1199">
        <v>201905</v>
      </c>
      <c r="B235" s="1199" t="s">
        <v>1531</v>
      </c>
      <c r="C235" s="1199" t="s">
        <v>1530</v>
      </c>
      <c r="D235" s="1199" t="s">
        <v>1424</v>
      </c>
      <c r="E235" s="1199" t="s">
        <v>1529</v>
      </c>
      <c r="F235" s="1199">
        <v>20190531</v>
      </c>
      <c r="G235" s="959">
        <v>1047185.73</v>
      </c>
      <c r="H235" s="959">
        <v>0</v>
      </c>
      <c r="I235" s="959">
        <v>1047185.73</v>
      </c>
      <c r="J235" s="1199" t="s">
        <v>1528</v>
      </c>
      <c r="K235" s="1199" t="s">
        <v>1527</v>
      </c>
      <c r="L235" s="1199">
        <v>915</v>
      </c>
      <c r="M235" s="1199">
        <v>143526</v>
      </c>
      <c r="N235" s="1199">
        <v>1083837.23</v>
      </c>
      <c r="O235" s="1199" t="s">
        <v>1421</v>
      </c>
      <c r="P235" s="1199" t="s">
        <v>1394</v>
      </c>
      <c r="Q235" s="1199" t="s">
        <v>1408</v>
      </c>
      <c r="R235" s="1199" t="s">
        <v>1409</v>
      </c>
      <c r="S235" s="1199" t="s">
        <v>1408</v>
      </c>
      <c r="T235" s="1199" t="s">
        <v>1407</v>
      </c>
      <c r="U235" s="1199">
        <v>0</v>
      </c>
      <c r="V235" s="1199" t="s">
        <v>1405</v>
      </c>
      <c r="W235" s="1199" t="s">
        <v>1403</v>
      </c>
      <c r="X235" s="1199" t="s">
        <v>411</v>
      </c>
      <c r="Y235" s="1199" t="s">
        <v>1403</v>
      </c>
      <c r="Z235" s="1199" t="s">
        <v>1404</v>
      </c>
      <c r="AA235" s="1199" t="s">
        <v>1403</v>
      </c>
      <c r="AB235" s="1199">
        <v>22</v>
      </c>
      <c r="AC235" s="1199">
        <v>2205</v>
      </c>
      <c r="AD235" s="1199">
        <v>642042</v>
      </c>
      <c r="AE235" s="1199" t="s">
        <v>1501</v>
      </c>
      <c r="AF235" s="1199" t="s">
        <v>1500</v>
      </c>
      <c r="AG235" s="1199" t="s">
        <v>1499</v>
      </c>
      <c r="AH235" s="1199" t="s">
        <v>1399</v>
      </c>
      <c r="AI235" s="1199">
        <v>100</v>
      </c>
      <c r="AJ235" s="1199" t="s">
        <v>1398</v>
      </c>
    </row>
    <row r="236" spans="1:36" x14ac:dyDescent="0.25">
      <c r="G236" s="1193">
        <f>SUM(G232:G235)</f>
        <v>6762193.8499999996</v>
      </c>
      <c r="H236" s="959"/>
      <c r="I236" s="959"/>
    </row>
    <row r="237" spans="1:36" x14ac:dyDescent="0.25">
      <c r="B237" s="1200" t="s">
        <v>1395</v>
      </c>
    </row>
    <row r="238" spans="1:36" s="1200" customFormat="1" x14ac:dyDescent="0.25">
      <c r="A238" s="1200" t="s">
        <v>1460</v>
      </c>
      <c r="B238" s="1200" t="s">
        <v>1459</v>
      </c>
      <c r="C238" s="1200" t="s">
        <v>1458</v>
      </c>
      <c r="D238" s="1200" t="s">
        <v>1457</v>
      </c>
      <c r="E238" s="1200" t="s">
        <v>1456</v>
      </c>
      <c r="F238" s="1200" t="s">
        <v>1455</v>
      </c>
      <c r="G238" s="1193" t="s">
        <v>1454</v>
      </c>
      <c r="H238" s="1193" t="s">
        <v>1453</v>
      </c>
      <c r="I238" s="1193" t="s">
        <v>1452</v>
      </c>
      <c r="J238" s="1200" t="s">
        <v>1451</v>
      </c>
      <c r="K238" s="1200" t="s">
        <v>1450</v>
      </c>
      <c r="L238" s="1200" t="s">
        <v>1449</v>
      </c>
      <c r="M238" s="1200" t="s">
        <v>1448</v>
      </c>
      <c r="N238" s="1200" t="s">
        <v>1447</v>
      </c>
      <c r="O238" s="1200" t="s">
        <v>1446</v>
      </c>
      <c r="P238" s="1200" t="s">
        <v>1445</v>
      </c>
      <c r="Q238" s="1200" t="s">
        <v>1444</v>
      </c>
      <c r="R238" s="1200" t="s">
        <v>1443</v>
      </c>
      <c r="S238" s="1200" t="s">
        <v>1442</v>
      </c>
      <c r="T238" s="1200" t="s">
        <v>1441</v>
      </c>
      <c r="U238" s="1200" t="s">
        <v>1440</v>
      </c>
      <c r="V238" s="1200" t="s">
        <v>1439</v>
      </c>
      <c r="W238" s="1200" t="s">
        <v>1438</v>
      </c>
      <c r="X238" s="1200" t="s">
        <v>1437</v>
      </c>
      <c r="Y238" s="1200" t="s">
        <v>1436</v>
      </c>
      <c r="Z238" s="1200" t="s">
        <v>1435</v>
      </c>
      <c r="AA238" s="1200" t="s">
        <v>1434</v>
      </c>
      <c r="AB238" s="1200" t="s">
        <v>1433</v>
      </c>
      <c r="AC238" s="1200" t="s">
        <v>1432</v>
      </c>
      <c r="AD238" s="1200" t="s">
        <v>1431</v>
      </c>
      <c r="AE238" s="1200" t="s">
        <v>1430</v>
      </c>
      <c r="AF238" s="1200" t="s">
        <v>1429</v>
      </c>
      <c r="AG238" s="1200" t="s">
        <v>1428</v>
      </c>
      <c r="AH238" s="1200" t="s">
        <v>1427</v>
      </c>
      <c r="AI238" s="1200" t="s">
        <v>1426</v>
      </c>
      <c r="AJ238" s="1200" t="s">
        <v>1425</v>
      </c>
    </row>
    <row r="239" spans="1:36" x14ac:dyDescent="0.25">
      <c r="A239" s="1199">
        <v>201903</v>
      </c>
      <c r="B239" s="1199" t="s">
        <v>1524</v>
      </c>
      <c r="C239" s="1199" t="s">
        <v>1523</v>
      </c>
      <c r="D239" s="1199" t="s">
        <v>1424</v>
      </c>
      <c r="E239" s="1199" t="s">
        <v>1526</v>
      </c>
      <c r="F239" s="1199">
        <v>20190315</v>
      </c>
      <c r="G239" s="959">
        <v>879262.24</v>
      </c>
      <c r="H239" s="959">
        <v>0</v>
      </c>
      <c r="I239" s="959">
        <v>879262.24</v>
      </c>
      <c r="J239" s="1199" t="s">
        <v>1521</v>
      </c>
      <c r="K239" s="1199" t="s">
        <v>1525</v>
      </c>
      <c r="L239" s="1199">
        <v>901</v>
      </c>
      <c r="M239" s="1199">
        <v>141343</v>
      </c>
      <c r="N239" s="1199">
        <v>910036.43</v>
      </c>
      <c r="O239" s="1199" t="s">
        <v>1421</v>
      </c>
      <c r="P239" s="1199" t="s">
        <v>1395</v>
      </c>
      <c r="Q239" s="1199" t="s">
        <v>1408</v>
      </c>
      <c r="R239" s="1199" t="s">
        <v>1409</v>
      </c>
      <c r="S239" s="1199" t="s">
        <v>1408</v>
      </c>
      <c r="T239" s="1199" t="s">
        <v>1407</v>
      </c>
      <c r="U239" s="1199">
        <v>0</v>
      </c>
      <c r="V239" s="1199" t="s">
        <v>1405</v>
      </c>
      <c r="W239" s="1199" t="s">
        <v>1403</v>
      </c>
      <c r="X239" s="1199" t="s">
        <v>411</v>
      </c>
      <c r="Y239" s="1199" t="s">
        <v>1403</v>
      </c>
      <c r="Z239" s="1199" t="s">
        <v>1404</v>
      </c>
      <c r="AA239" s="1199" t="s">
        <v>1403</v>
      </c>
      <c r="AB239" s="1199">
        <v>22</v>
      </c>
      <c r="AC239" s="1199">
        <v>2205</v>
      </c>
      <c r="AD239" s="1199">
        <v>642042</v>
      </c>
      <c r="AE239" s="1199" t="s">
        <v>1501</v>
      </c>
      <c r="AF239" s="1199" t="s">
        <v>1500</v>
      </c>
      <c r="AG239" s="1199" t="s">
        <v>1499</v>
      </c>
      <c r="AH239" s="1199" t="s">
        <v>1399</v>
      </c>
      <c r="AI239" s="1199">
        <v>100</v>
      </c>
      <c r="AJ239" s="1199" t="s">
        <v>1398</v>
      </c>
    </row>
    <row r="240" spans="1:36" x14ac:dyDescent="0.25">
      <c r="A240" s="1199">
        <v>201904</v>
      </c>
      <c r="B240" s="1199" t="s">
        <v>1524</v>
      </c>
      <c r="C240" s="1199" t="s">
        <v>1523</v>
      </c>
      <c r="D240" s="1199" t="s">
        <v>1424</v>
      </c>
      <c r="E240" s="1199" t="s">
        <v>1522</v>
      </c>
      <c r="F240" s="1199">
        <v>20190426</v>
      </c>
      <c r="G240" s="959">
        <v>9697496.6099999994</v>
      </c>
      <c r="H240" s="959">
        <v>0</v>
      </c>
      <c r="I240" s="959">
        <v>9697496.6099999994</v>
      </c>
      <c r="J240" s="1199" t="s">
        <v>1521</v>
      </c>
      <c r="K240" s="1199" t="s">
        <v>1520</v>
      </c>
      <c r="L240" s="1199">
        <v>915</v>
      </c>
      <c r="M240" s="1199">
        <v>142282</v>
      </c>
      <c r="N240" s="1199">
        <v>9945905.3499999996</v>
      </c>
      <c r="O240" s="1199" t="s">
        <v>1421</v>
      </c>
      <c r="P240" s="1199" t="s">
        <v>1395</v>
      </c>
      <c r="Q240" s="1199" t="s">
        <v>1408</v>
      </c>
      <c r="R240" s="1199" t="s">
        <v>1409</v>
      </c>
      <c r="S240" s="1199" t="s">
        <v>1408</v>
      </c>
      <c r="T240" s="1199" t="s">
        <v>1407</v>
      </c>
      <c r="U240" s="1199">
        <v>0</v>
      </c>
      <c r="V240" s="1199" t="s">
        <v>1405</v>
      </c>
      <c r="W240" s="1199" t="s">
        <v>1403</v>
      </c>
      <c r="X240" s="1199" t="s">
        <v>411</v>
      </c>
      <c r="Y240" s="1199" t="s">
        <v>1403</v>
      </c>
      <c r="Z240" s="1199" t="s">
        <v>1404</v>
      </c>
      <c r="AA240" s="1199" t="s">
        <v>1403</v>
      </c>
      <c r="AB240" s="1199">
        <v>22</v>
      </c>
      <c r="AC240" s="1199">
        <v>2205</v>
      </c>
      <c r="AD240" s="1199">
        <v>642042</v>
      </c>
      <c r="AE240" s="1199" t="s">
        <v>1501</v>
      </c>
      <c r="AF240" s="1199" t="s">
        <v>1500</v>
      </c>
      <c r="AG240" s="1199" t="s">
        <v>1499</v>
      </c>
      <c r="AH240" s="1199" t="s">
        <v>1399</v>
      </c>
      <c r="AI240" s="1199">
        <v>100</v>
      </c>
      <c r="AJ240" s="1199" t="s">
        <v>1398</v>
      </c>
    </row>
    <row r="241" spans="1:36" x14ac:dyDescent="0.25">
      <c r="G241" s="1193">
        <f>SUM(G239:G240)</f>
        <v>10576758.85</v>
      </c>
      <c r="H241" s="959"/>
      <c r="I241" s="959"/>
    </row>
    <row r="242" spans="1:36" x14ac:dyDescent="0.25">
      <c r="B242" s="1200" t="s">
        <v>1396</v>
      </c>
    </row>
    <row r="243" spans="1:36" s="1200" customFormat="1" x14ac:dyDescent="0.25">
      <c r="A243" s="1200" t="s">
        <v>1460</v>
      </c>
      <c r="B243" s="1200" t="s">
        <v>1459</v>
      </c>
      <c r="C243" s="1200" t="s">
        <v>1458</v>
      </c>
      <c r="D243" s="1200" t="s">
        <v>1457</v>
      </c>
      <c r="E243" s="1200" t="s">
        <v>1456</v>
      </c>
      <c r="F243" s="1200" t="s">
        <v>1455</v>
      </c>
      <c r="G243" s="1193" t="s">
        <v>1454</v>
      </c>
      <c r="H243" s="1193" t="s">
        <v>1453</v>
      </c>
      <c r="I243" s="1193" t="s">
        <v>1452</v>
      </c>
      <c r="J243" s="1200" t="s">
        <v>1451</v>
      </c>
      <c r="K243" s="1200" t="s">
        <v>1450</v>
      </c>
      <c r="L243" s="1200" t="s">
        <v>1449</v>
      </c>
      <c r="M243" s="1200" t="s">
        <v>1448</v>
      </c>
      <c r="N243" s="1200" t="s">
        <v>1447</v>
      </c>
      <c r="O243" s="1200" t="s">
        <v>1446</v>
      </c>
      <c r="P243" s="1200" t="s">
        <v>1445</v>
      </c>
      <c r="Q243" s="1200" t="s">
        <v>1444</v>
      </c>
      <c r="R243" s="1200" t="s">
        <v>1443</v>
      </c>
      <c r="S243" s="1200" t="s">
        <v>1442</v>
      </c>
      <c r="T243" s="1200" t="s">
        <v>1441</v>
      </c>
      <c r="U243" s="1200" t="s">
        <v>1440</v>
      </c>
      <c r="V243" s="1200" t="s">
        <v>1439</v>
      </c>
      <c r="W243" s="1200" t="s">
        <v>1438</v>
      </c>
      <c r="X243" s="1200" t="s">
        <v>1437</v>
      </c>
      <c r="Y243" s="1200" t="s">
        <v>1436</v>
      </c>
      <c r="Z243" s="1200" t="s">
        <v>1435</v>
      </c>
      <c r="AA243" s="1200" t="s">
        <v>1434</v>
      </c>
      <c r="AB243" s="1200" t="s">
        <v>1433</v>
      </c>
      <c r="AC243" s="1200" t="s">
        <v>1432</v>
      </c>
      <c r="AD243" s="1200" t="s">
        <v>1431</v>
      </c>
      <c r="AE243" s="1200" t="s">
        <v>1430</v>
      </c>
      <c r="AF243" s="1200" t="s">
        <v>1429</v>
      </c>
      <c r="AG243" s="1200" t="s">
        <v>1428</v>
      </c>
      <c r="AH243" s="1200" t="s">
        <v>1427</v>
      </c>
      <c r="AI243" s="1200" t="s">
        <v>1426</v>
      </c>
      <c r="AJ243" s="1200" t="s">
        <v>1425</v>
      </c>
    </row>
    <row r="244" spans="1:36" x14ac:dyDescent="0.25">
      <c r="A244" s="1199">
        <v>201903</v>
      </c>
      <c r="B244" s="1199" t="s">
        <v>1515</v>
      </c>
      <c r="C244" s="1199" t="s">
        <v>1514</v>
      </c>
      <c r="D244" s="1199" t="s">
        <v>1424</v>
      </c>
      <c r="E244" s="1199" t="s">
        <v>1519</v>
      </c>
      <c r="F244" s="1199">
        <v>20190306</v>
      </c>
      <c r="G244" s="959">
        <v>871802.23</v>
      </c>
      <c r="H244" s="959">
        <v>0</v>
      </c>
      <c r="I244" s="959">
        <v>871802.23</v>
      </c>
      <c r="J244" s="1199" t="s">
        <v>1512</v>
      </c>
      <c r="K244" s="1199" t="s">
        <v>1518</v>
      </c>
      <c r="L244" s="1199">
        <v>901</v>
      </c>
      <c r="M244" s="1199">
        <v>141074</v>
      </c>
      <c r="N244" s="1199">
        <v>802058.05</v>
      </c>
      <c r="O244" s="1199" t="s">
        <v>1421</v>
      </c>
      <c r="P244" s="1199" t="s">
        <v>1396</v>
      </c>
      <c r="Q244" s="1199" t="s">
        <v>1408</v>
      </c>
      <c r="R244" s="1199" t="s">
        <v>1409</v>
      </c>
      <c r="S244" s="1199" t="s">
        <v>1408</v>
      </c>
      <c r="T244" s="1199" t="s">
        <v>1407</v>
      </c>
      <c r="U244" s="1199">
        <v>0</v>
      </c>
      <c r="V244" s="1199" t="s">
        <v>1405</v>
      </c>
      <c r="W244" s="1199" t="s">
        <v>1403</v>
      </c>
      <c r="X244" s="1199" t="s">
        <v>411</v>
      </c>
      <c r="Y244" s="1199" t="s">
        <v>1403</v>
      </c>
      <c r="Z244" s="1199" t="s">
        <v>1404</v>
      </c>
      <c r="AA244" s="1199" t="s">
        <v>1403</v>
      </c>
      <c r="AB244" s="1199">
        <v>22</v>
      </c>
      <c r="AC244" s="1199">
        <v>2205</v>
      </c>
      <c r="AD244" s="1199">
        <v>642042</v>
      </c>
      <c r="AE244" s="1199" t="s">
        <v>1501</v>
      </c>
      <c r="AF244" s="1199" t="s">
        <v>1500</v>
      </c>
      <c r="AG244" s="1199" t="s">
        <v>1499</v>
      </c>
      <c r="AH244" s="1199" t="s">
        <v>1399</v>
      </c>
      <c r="AI244" s="1199">
        <v>100</v>
      </c>
      <c r="AJ244" s="1199" t="s">
        <v>1398</v>
      </c>
    </row>
    <row r="245" spans="1:36" x14ac:dyDescent="0.25">
      <c r="A245" s="1199">
        <v>201904</v>
      </c>
      <c r="B245" s="1199" t="s">
        <v>1515</v>
      </c>
      <c r="C245" s="1199" t="s">
        <v>1514</v>
      </c>
      <c r="D245" s="1199" t="s">
        <v>1424</v>
      </c>
      <c r="E245" s="1199" t="s">
        <v>1517</v>
      </c>
      <c r="F245" s="1199">
        <v>20190410</v>
      </c>
      <c r="G245" s="959">
        <v>315881.84999999998</v>
      </c>
      <c r="H245" s="959">
        <v>0</v>
      </c>
      <c r="I245" s="959">
        <v>315881.84999999998</v>
      </c>
      <c r="J245" s="1199" t="s">
        <v>1512</v>
      </c>
      <c r="K245" s="1199" t="s">
        <v>1516</v>
      </c>
      <c r="L245" s="1199">
        <v>915</v>
      </c>
      <c r="M245" s="1199">
        <v>142074</v>
      </c>
      <c r="N245" s="1199">
        <v>290611.28999999998</v>
      </c>
      <c r="O245" s="1199" t="s">
        <v>1421</v>
      </c>
      <c r="P245" s="1199" t="s">
        <v>1396</v>
      </c>
      <c r="Q245" s="1199" t="s">
        <v>1408</v>
      </c>
      <c r="R245" s="1199" t="s">
        <v>1409</v>
      </c>
      <c r="S245" s="1199" t="s">
        <v>1408</v>
      </c>
      <c r="T245" s="1199" t="s">
        <v>1407</v>
      </c>
      <c r="U245" s="1199">
        <v>0</v>
      </c>
      <c r="V245" s="1199" t="s">
        <v>1405</v>
      </c>
      <c r="W245" s="1199" t="s">
        <v>1403</v>
      </c>
      <c r="X245" s="1199" t="s">
        <v>411</v>
      </c>
      <c r="Y245" s="1199" t="s">
        <v>1403</v>
      </c>
      <c r="Z245" s="1199" t="s">
        <v>1404</v>
      </c>
      <c r="AA245" s="1199" t="s">
        <v>1403</v>
      </c>
      <c r="AB245" s="1199">
        <v>22</v>
      </c>
      <c r="AC245" s="1199">
        <v>2205</v>
      </c>
      <c r="AD245" s="1199">
        <v>642042</v>
      </c>
      <c r="AE245" s="1199" t="s">
        <v>1501</v>
      </c>
      <c r="AF245" s="1199" t="s">
        <v>1500</v>
      </c>
      <c r="AG245" s="1199" t="s">
        <v>1499</v>
      </c>
      <c r="AH245" s="1199" t="s">
        <v>1399</v>
      </c>
      <c r="AI245" s="1199">
        <v>100</v>
      </c>
      <c r="AJ245" s="1199" t="s">
        <v>1398</v>
      </c>
    </row>
    <row r="246" spans="1:36" x14ac:dyDescent="0.25">
      <c r="A246" s="1199">
        <v>201906</v>
      </c>
      <c r="B246" s="1199" t="s">
        <v>1515</v>
      </c>
      <c r="C246" s="1199" t="s">
        <v>1514</v>
      </c>
      <c r="D246" s="1199" t="s">
        <v>1424</v>
      </c>
      <c r="E246" s="1199" t="s">
        <v>1513</v>
      </c>
      <c r="F246" s="1199">
        <v>20190613</v>
      </c>
      <c r="G246" s="959">
        <v>635158.69999999995</v>
      </c>
      <c r="H246" s="959">
        <v>0</v>
      </c>
      <c r="I246" s="959">
        <v>635158.69999999995</v>
      </c>
      <c r="J246" s="1199" t="s">
        <v>1512</v>
      </c>
      <c r="K246" s="1199" t="s">
        <v>1511</v>
      </c>
      <c r="L246" s="1199">
        <v>915</v>
      </c>
      <c r="M246" s="1199">
        <v>143728</v>
      </c>
      <c r="N246" s="1199">
        <v>584346.01</v>
      </c>
      <c r="O246" s="1199" t="s">
        <v>1421</v>
      </c>
      <c r="P246" s="1199" t="s">
        <v>1396</v>
      </c>
      <c r="Q246" s="1199" t="s">
        <v>1408</v>
      </c>
      <c r="R246" s="1199" t="s">
        <v>1409</v>
      </c>
      <c r="S246" s="1199" t="s">
        <v>1408</v>
      </c>
      <c r="T246" s="1199" t="s">
        <v>1407</v>
      </c>
      <c r="U246" s="1199">
        <v>0</v>
      </c>
      <c r="V246" s="1199" t="s">
        <v>1405</v>
      </c>
      <c r="W246" s="1199" t="s">
        <v>1403</v>
      </c>
      <c r="X246" s="1199" t="s">
        <v>411</v>
      </c>
      <c r="Y246" s="1199" t="s">
        <v>1403</v>
      </c>
      <c r="Z246" s="1199" t="s">
        <v>1404</v>
      </c>
      <c r="AA246" s="1199" t="s">
        <v>1403</v>
      </c>
      <c r="AB246" s="1199">
        <v>22</v>
      </c>
      <c r="AC246" s="1199">
        <v>2205</v>
      </c>
      <c r="AD246" s="1199">
        <v>642042</v>
      </c>
      <c r="AE246" s="1199" t="s">
        <v>1501</v>
      </c>
      <c r="AF246" s="1199" t="s">
        <v>1500</v>
      </c>
      <c r="AG246" s="1199" t="s">
        <v>1499</v>
      </c>
      <c r="AH246" s="1199" t="s">
        <v>1399</v>
      </c>
      <c r="AI246" s="1199">
        <v>100</v>
      </c>
      <c r="AJ246" s="1199" t="s">
        <v>1398</v>
      </c>
    </row>
    <row r="247" spans="1:36" x14ac:dyDescent="0.25">
      <c r="G247" s="1193">
        <f>SUM(G244:G246)</f>
        <v>1822842.78</v>
      </c>
      <c r="H247" s="959"/>
      <c r="I247" s="959"/>
    </row>
    <row r="248" spans="1:36" x14ac:dyDescent="0.25">
      <c r="B248" s="1200" t="s">
        <v>1397</v>
      </c>
    </row>
    <row r="249" spans="1:36" s="1200" customFormat="1" x14ac:dyDescent="0.25">
      <c r="A249" s="1200" t="s">
        <v>1460</v>
      </c>
      <c r="B249" s="1200" t="s">
        <v>1459</v>
      </c>
      <c r="C249" s="1200" t="s">
        <v>1458</v>
      </c>
      <c r="D249" s="1200" t="s">
        <v>1457</v>
      </c>
      <c r="E249" s="1200" t="s">
        <v>1456</v>
      </c>
      <c r="F249" s="1200" t="s">
        <v>1455</v>
      </c>
      <c r="G249" s="1193" t="s">
        <v>1454</v>
      </c>
      <c r="H249" s="1193" t="s">
        <v>1453</v>
      </c>
      <c r="I249" s="1193" t="s">
        <v>1452</v>
      </c>
      <c r="J249" s="1200" t="s">
        <v>1451</v>
      </c>
      <c r="K249" s="1200" t="s">
        <v>1450</v>
      </c>
      <c r="L249" s="1200" t="s">
        <v>1449</v>
      </c>
      <c r="M249" s="1200" t="s">
        <v>1448</v>
      </c>
      <c r="N249" s="1200" t="s">
        <v>1447</v>
      </c>
      <c r="O249" s="1200" t="s">
        <v>1446</v>
      </c>
      <c r="P249" s="1200" t="s">
        <v>1445</v>
      </c>
      <c r="Q249" s="1200" t="s">
        <v>1444</v>
      </c>
      <c r="R249" s="1200" t="s">
        <v>1443</v>
      </c>
      <c r="S249" s="1200" t="s">
        <v>1442</v>
      </c>
      <c r="T249" s="1200" t="s">
        <v>1441</v>
      </c>
      <c r="U249" s="1200" t="s">
        <v>1440</v>
      </c>
      <c r="V249" s="1200" t="s">
        <v>1439</v>
      </c>
      <c r="W249" s="1200" t="s">
        <v>1438</v>
      </c>
      <c r="X249" s="1200" t="s">
        <v>1437</v>
      </c>
      <c r="Y249" s="1200" t="s">
        <v>1436</v>
      </c>
      <c r="Z249" s="1200" t="s">
        <v>1435</v>
      </c>
      <c r="AA249" s="1200" t="s">
        <v>1434</v>
      </c>
      <c r="AB249" s="1200" t="s">
        <v>1433</v>
      </c>
      <c r="AC249" s="1200" t="s">
        <v>1432</v>
      </c>
      <c r="AD249" s="1200" t="s">
        <v>1431</v>
      </c>
      <c r="AE249" s="1200" t="s">
        <v>1430</v>
      </c>
      <c r="AF249" s="1200" t="s">
        <v>1429</v>
      </c>
      <c r="AG249" s="1200" t="s">
        <v>1428</v>
      </c>
      <c r="AH249" s="1200" t="s">
        <v>1427</v>
      </c>
      <c r="AI249" s="1200" t="s">
        <v>1426</v>
      </c>
      <c r="AJ249" s="1200" t="s">
        <v>1425</v>
      </c>
    </row>
    <row r="250" spans="1:36" x14ac:dyDescent="0.25">
      <c r="A250" s="1199">
        <v>201903</v>
      </c>
      <c r="B250" s="1199" t="s">
        <v>1506</v>
      </c>
      <c r="C250" s="1199" t="s">
        <v>1505</v>
      </c>
      <c r="D250" s="1199" t="s">
        <v>1424</v>
      </c>
      <c r="E250" s="1199" t="s">
        <v>1510</v>
      </c>
      <c r="F250" s="1199">
        <v>20190315</v>
      </c>
      <c r="G250" s="959">
        <v>871532.12</v>
      </c>
      <c r="H250" s="959">
        <v>0</v>
      </c>
      <c r="I250" s="959">
        <v>871532.12</v>
      </c>
      <c r="J250" s="1199" t="s">
        <v>1503</v>
      </c>
      <c r="K250" s="1199" t="s">
        <v>1509</v>
      </c>
      <c r="L250" s="1199">
        <v>901</v>
      </c>
      <c r="M250" s="1199">
        <v>141344</v>
      </c>
      <c r="N250" s="1199">
        <v>801809.56</v>
      </c>
      <c r="O250" s="1199" t="s">
        <v>1421</v>
      </c>
      <c r="P250" s="1199" t="s">
        <v>1397</v>
      </c>
      <c r="Q250" s="1199" t="s">
        <v>1408</v>
      </c>
      <c r="R250" s="1199" t="s">
        <v>1409</v>
      </c>
      <c r="S250" s="1199" t="s">
        <v>1408</v>
      </c>
      <c r="T250" s="1199" t="s">
        <v>1407</v>
      </c>
      <c r="U250" s="1199">
        <v>0</v>
      </c>
      <c r="V250" s="1199" t="s">
        <v>1405</v>
      </c>
      <c r="W250" s="1199" t="s">
        <v>1403</v>
      </c>
      <c r="X250" s="1199" t="s">
        <v>411</v>
      </c>
      <c r="Y250" s="1199" t="s">
        <v>1403</v>
      </c>
      <c r="Z250" s="1199" t="s">
        <v>1404</v>
      </c>
      <c r="AA250" s="1199" t="s">
        <v>1403</v>
      </c>
      <c r="AB250" s="1199">
        <v>22</v>
      </c>
      <c r="AC250" s="1199">
        <v>2205</v>
      </c>
      <c r="AD250" s="1199">
        <v>642042</v>
      </c>
      <c r="AE250" s="1199" t="s">
        <v>1501</v>
      </c>
      <c r="AF250" s="1199" t="s">
        <v>1500</v>
      </c>
      <c r="AG250" s="1199" t="s">
        <v>1499</v>
      </c>
      <c r="AH250" s="1199" t="s">
        <v>1399</v>
      </c>
      <c r="AI250" s="1199">
        <v>100</v>
      </c>
      <c r="AJ250" s="1199" t="s">
        <v>1398</v>
      </c>
    </row>
    <row r="251" spans="1:36" x14ac:dyDescent="0.25">
      <c r="A251" s="1199">
        <v>201904</v>
      </c>
      <c r="B251" s="1199" t="s">
        <v>1506</v>
      </c>
      <c r="C251" s="1199" t="s">
        <v>1505</v>
      </c>
      <c r="D251" s="1199" t="s">
        <v>1424</v>
      </c>
      <c r="E251" s="1199" t="s">
        <v>1508</v>
      </c>
      <c r="F251" s="1199">
        <v>20190426</v>
      </c>
      <c r="G251" s="959">
        <v>5656934.4000000004</v>
      </c>
      <c r="H251" s="959">
        <v>0</v>
      </c>
      <c r="I251" s="959">
        <v>5656934.4000000004</v>
      </c>
      <c r="J251" s="1199" t="s">
        <v>1503</v>
      </c>
      <c r="K251" s="1199" t="s">
        <v>1507</v>
      </c>
      <c r="L251" s="1199">
        <v>915</v>
      </c>
      <c r="M251" s="1199">
        <v>142283</v>
      </c>
      <c r="N251" s="1199">
        <v>5044017.74</v>
      </c>
      <c r="O251" s="1199" t="s">
        <v>1421</v>
      </c>
      <c r="P251" s="1199" t="s">
        <v>1397</v>
      </c>
      <c r="Q251" s="1199" t="s">
        <v>1408</v>
      </c>
      <c r="R251" s="1199" t="s">
        <v>1409</v>
      </c>
      <c r="S251" s="1199" t="s">
        <v>1408</v>
      </c>
      <c r="T251" s="1199" t="s">
        <v>1407</v>
      </c>
      <c r="U251" s="1199">
        <v>0</v>
      </c>
      <c r="V251" s="1199" t="s">
        <v>1405</v>
      </c>
      <c r="W251" s="1199" t="s">
        <v>1403</v>
      </c>
      <c r="X251" s="1199" t="s">
        <v>411</v>
      </c>
      <c r="Y251" s="1199" t="s">
        <v>1403</v>
      </c>
      <c r="Z251" s="1199" t="s">
        <v>1404</v>
      </c>
      <c r="AA251" s="1199" t="s">
        <v>1403</v>
      </c>
      <c r="AB251" s="1199">
        <v>22</v>
      </c>
      <c r="AC251" s="1199">
        <v>2205</v>
      </c>
      <c r="AD251" s="1199">
        <v>642042</v>
      </c>
      <c r="AE251" s="1199" t="s">
        <v>1501</v>
      </c>
      <c r="AF251" s="1199" t="s">
        <v>1500</v>
      </c>
      <c r="AG251" s="1199" t="s">
        <v>1499</v>
      </c>
      <c r="AH251" s="1199" t="s">
        <v>1399</v>
      </c>
      <c r="AI251" s="1199">
        <v>100</v>
      </c>
      <c r="AJ251" s="1199" t="s">
        <v>1398</v>
      </c>
    </row>
    <row r="252" spans="1:36" x14ac:dyDescent="0.25">
      <c r="A252" s="1199">
        <v>201906</v>
      </c>
      <c r="B252" s="1199" t="s">
        <v>1506</v>
      </c>
      <c r="C252" s="1199" t="s">
        <v>1505</v>
      </c>
      <c r="D252" s="1199" t="s">
        <v>1424</v>
      </c>
      <c r="E252" s="1199" t="s">
        <v>1504</v>
      </c>
      <c r="F252" s="1199">
        <v>20190607</v>
      </c>
      <c r="G252" s="959">
        <v>1174800.7</v>
      </c>
      <c r="H252" s="959">
        <v>0</v>
      </c>
      <c r="I252" s="959">
        <v>1174800.7</v>
      </c>
      <c r="J252" s="1199" t="s">
        <v>1503</v>
      </c>
      <c r="K252" s="1199" t="s">
        <v>1502</v>
      </c>
      <c r="L252" s="1199">
        <v>915</v>
      </c>
      <c r="M252" s="1199">
        <v>143655</v>
      </c>
      <c r="N252" s="1199">
        <v>1241178.56</v>
      </c>
      <c r="O252" s="1199" t="s">
        <v>1421</v>
      </c>
      <c r="P252" s="1199" t="s">
        <v>1397</v>
      </c>
      <c r="Q252" s="1199" t="s">
        <v>1408</v>
      </c>
      <c r="R252" s="1199" t="s">
        <v>1409</v>
      </c>
      <c r="S252" s="1199" t="s">
        <v>1408</v>
      </c>
      <c r="T252" s="1199" t="s">
        <v>1407</v>
      </c>
      <c r="U252" s="1199">
        <v>0</v>
      </c>
      <c r="V252" s="1199" t="s">
        <v>1405</v>
      </c>
      <c r="W252" s="1199" t="s">
        <v>1403</v>
      </c>
      <c r="X252" s="1199" t="s">
        <v>411</v>
      </c>
      <c r="Y252" s="1199" t="s">
        <v>1403</v>
      </c>
      <c r="Z252" s="1199" t="s">
        <v>1404</v>
      </c>
      <c r="AA252" s="1199" t="s">
        <v>1403</v>
      </c>
      <c r="AB252" s="1199">
        <v>22</v>
      </c>
      <c r="AC252" s="1199">
        <v>2205</v>
      </c>
      <c r="AD252" s="1199">
        <v>642042</v>
      </c>
      <c r="AE252" s="1199" t="s">
        <v>1501</v>
      </c>
      <c r="AF252" s="1199" t="s">
        <v>1500</v>
      </c>
      <c r="AG252" s="1199" t="s">
        <v>1499</v>
      </c>
      <c r="AH252" s="1199" t="s">
        <v>1399</v>
      </c>
      <c r="AI252" s="1199">
        <v>100</v>
      </c>
      <c r="AJ252" s="1199" t="s">
        <v>1398</v>
      </c>
    </row>
    <row r="253" spans="1:36" x14ac:dyDescent="0.25">
      <c r="G253" s="1193">
        <f>SUM(G250:G252)</f>
        <v>7703267.2200000007</v>
      </c>
      <c r="H253" s="959"/>
      <c r="I253" s="959"/>
    </row>
    <row r="254" spans="1:36" x14ac:dyDescent="0.25">
      <c r="B254" s="1200" t="s">
        <v>1491</v>
      </c>
    </row>
    <row r="255" spans="1:36" s="1200" customFormat="1" x14ac:dyDescent="0.25">
      <c r="A255" s="1200" t="s">
        <v>1460</v>
      </c>
      <c r="B255" s="1200" t="s">
        <v>1459</v>
      </c>
      <c r="C255" s="1200" t="s">
        <v>1458</v>
      </c>
      <c r="D255" s="1200" t="s">
        <v>1457</v>
      </c>
      <c r="E255" s="1200" t="s">
        <v>1456</v>
      </c>
      <c r="F255" s="1200" t="s">
        <v>1455</v>
      </c>
      <c r="G255" s="1193" t="s">
        <v>1454</v>
      </c>
      <c r="H255" s="1193" t="s">
        <v>1453</v>
      </c>
      <c r="I255" s="1193" t="s">
        <v>1452</v>
      </c>
      <c r="J255" s="1200" t="s">
        <v>1451</v>
      </c>
      <c r="K255" s="1200" t="s">
        <v>1450</v>
      </c>
      <c r="L255" s="1200" t="s">
        <v>1449</v>
      </c>
      <c r="M255" s="1200" t="s">
        <v>1448</v>
      </c>
      <c r="N255" s="1200" t="s">
        <v>1447</v>
      </c>
      <c r="O255" s="1200" t="s">
        <v>1446</v>
      </c>
      <c r="P255" s="1200" t="s">
        <v>1445</v>
      </c>
      <c r="Q255" s="1200" t="s">
        <v>1444</v>
      </c>
      <c r="R255" s="1200" t="s">
        <v>1443</v>
      </c>
      <c r="S255" s="1200" t="s">
        <v>1442</v>
      </c>
      <c r="T255" s="1200" t="s">
        <v>1441</v>
      </c>
      <c r="U255" s="1200" t="s">
        <v>1440</v>
      </c>
      <c r="V255" s="1200" t="s">
        <v>1439</v>
      </c>
      <c r="W255" s="1200" t="s">
        <v>1438</v>
      </c>
      <c r="X255" s="1200" t="s">
        <v>1437</v>
      </c>
      <c r="Y255" s="1200" t="s">
        <v>1436</v>
      </c>
      <c r="Z255" s="1200" t="s">
        <v>1435</v>
      </c>
      <c r="AA255" s="1200" t="s">
        <v>1434</v>
      </c>
      <c r="AB255" s="1200" t="s">
        <v>1433</v>
      </c>
      <c r="AC255" s="1200" t="s">
        <v>1432</v>
      </c>
      <c r="AD255" s="1200" t="s">
        <v>1431</v>
      </c>
      <c r="AE255" s="1200" t="s">
        <v>1430</v>
      </c>
      <c r="AF255" s="1200" t="s">
        <v>1429</v>
      </c>
      <c r="AG255" s="1200" t="s">
        <v>1428</v>
      </c>
      <c r="AH255" s="1200" t="s">
        <v>1427</v>
      </c>
      <c r="AI255" s="1200" t="s">
        <v>1426</v>
      </c>
      <c r="AJ255" s="1200" t="s">
        <v>1425</v>
      </c>
    </row>
    <row r="256" spans="1:36" x14ac:dyDescent="0.25">
      <c r="A256" s="1199">
        <v>201901</v>
      </c>
      <c r="B256" s="1199" t="s">
        <v>1496</v>
      </c>
      <c r="C256" s="1199" t="s">
        <v>1495</v>
      </c>
      <c r="D256" s="1199" t="s">
        <v>1424</v>
      </c>
      <c r="E256" s="1199" t="s">
        <v>1498</v>
      </c>
      <c r="F256" s="1199">
        <v>20190125</v>
      </c>
      <c r="G256" s="959">
        <v>265105.25</v>
      </c>
      <c r="H256" s="959">
        <v>0</v>
      </c>
      <c r="I256" s="959">
        <v>265105.25</v>
      </c>
      <c r="J256" s="1199" t="s">
        <v>1493</v>
      </c>
      <c r="K256" s="1199" t="s">
        <v>1497</v>
      </c>
      <c r="L256" s="1199">
        <v>901</v>
      </c>
      <c r="M256" s="1199">
        <v>140431</v>
      </c>
      <c r="N256" s="1199">
        <v>271997.99</v>
      </c>
      <c r="O256" s="1199" t="s">
        <v>1421</v>
      </c>
      <c r="P256" s="1199" t="s">
        <v>1491</v>
      </c>
      <c r="Q256" s="1199" t="s">
        <v>1408</v>
      </c>
      <c r="R256" s="1199" t="s">
        <v>1409</v>
      </c>
      <c r="S256" s="1199" t="s">
        <v>1408</v>
      </c>
      <c r="T256" s="1199" t="s">
        <v>1407</v>
      </c>
      <c r="U256" s="1199">
        <v>0</v>
      </c>
      <c r="V256" s="1199" t="s">
        <v>1405</v>
      </c>
      <c r="W256" s="1199" t="s">
        <v>1403</v>
      </c>
      <c r="X256" s="1199" t="s">
        <v>411</v>
      </c>
      <c r="Y256" s="1199" t="s">
        <v>1403</v>
      </c>
      <c r="Z256" s="1199" t="s">
        <v>1404</v>
      </c>
      <c r="AA256" s="1199" t="s">
        <v>1403</v>
      </c>
      <c r="AB256" s="1199">
        <v>73</v>
      </c>
      <c r="AC256" s="1199">
        <v>7327</v>
      </c>
      <c r="AD256" s="1199">
        <v>647242</v>
      </c>
      <c r="AE256" s="1199" t="s">
        <v>1402</v>
      </c>
      <c r="AF256" s="1199" t="s">
        <v>1401</v>
      </c>
      <c r="AG256" s="1199" t="s">
        <v>1400</v>
      </c>
      <c r="AH256" s="1199" t="s">
        <v>1399</v>
      </c>
      <c r="AI256" s="1199">
        <v>100</v>
      </c>
      <c r="AJ256" s="1199" t="s">
        <v>1398</v>
      </c>
    </row>
    <row r="257" spans="1:36" x14ac:dyDescent="0.25">
      <c r="A257" s="1199">
        <v>201901</v>
      </c>
      <c r="B257" s="1199" t="s">
        <v>1496</v>
      </c>
      <c r="C257" s="1199" t="s">
        <v>1495</v>
      </c>
      <c r="D257" s="1199" t="s">
        <v>1424</v>
      </c>
      <c r="E257" s="1199" t="s">
        <v>1494</v>
      </c>
      <c r="F257" s="1199">
        <v>20190125</v>
      </c>
      <c r="G257" s="959">
        <v>162084.57999999999</v>
      </c>
      <c r="H257" s="959">
        <v>0</v>
      </c>
      <c r="I257" s="959">
        <v>162084.57999999999</v>
      </c>
      <c r="J257" s="1199" t="s">
        <v>1493</v>
      </c>
      <c r="K257" s="1199" t="s">
        <v>1492</v>
      </c>
      <c r="L257" s="1199">
        <v>901</v>
      </c>
      <c r="M257" s="1199">
        <v>140432</v>
      </c>
      <c r="N257" s="1199">
        <v>166298.78</v>
      </c>
      <c r="O257" s="1199" t="s">
        <v>1421</v>
      </c>
      <c r="P257" s="1199" t="s">
        <v>1491</v>
      </c>
      <c r="Q257" s="1199" t="s">
        <v>1408</v>
      </c>
      <c r="R257" s="1199" t="s">
        <v>1409</v>
      </c>
      <c r="S257" s="1199" t="s">
        <v>1408</v>
      </c>
      <c r="T257" s="1199" t="s">
        <v>1407</v>
      </c>
      <c r="U257" s="1199">
        <v>0</v>
      </c>
      <c r="V257" s="1199" t="s">
        <v>1405</v>
      </c>
      <c r="W257" s="1199" t="s">
        <v>1403</v>
      </c>
      <c r="X257" s="1199" t="s">
        <v>411</v>
      </c>
      <c r="Y257" s="1199" t="s">
        <v>1403</v>
      </c>
      <c r="Z257" s="1199" t="s">
        <v>1404</v>
      </c>
      <c r="AA257" s="1199" t="s">
        <v>1403</v>
      </c>
      <c r="AB257" s="1199">
        <v>73</v>
      </c>
      <c r="AC257" s="1199">
        <v>7327</v>
      </c>
      <c r="AD257" s="1199">
        <v>647242</v>
      </c>
      <c r="AE257" s="1199" t="s">
        <v>1402</v>
      </c>
      <c r="AF257" s="1199" t="s">
        <v>1401</v>
      </c>
      <c r="AG257" s="1199" t="s">
        <v>1400</v>
      </c>
      <c r="AH257" s="1199" t="s">
        <v>1399</v>
      </c>
      <c r="AI257" s="1199">
        <v>100</v>
      </c>
      <c r="AJ257" s="1199" t="s">
        <v>1398</v>
      </c>
    </row>
    <row r="258" spans="1:36" x14ac:dyDescent="0.25">
      <c r="G258" s="1196">
        <f>SUM(G256:G257)</f>
        <v>427189.82999999996</v>
      </c>
    </row>
    <row r="261" spans="1:36" x14ac:dyDescent="0.25">
      <c r="A261" s="1200" t="s">
        <v>1490</v>
      </c>
    </row>
    <row r="262" spans="1:36" s="1200" customFormat="1" x14ac:dyDescent="0.25">
      <c r="A262" s="1200" t="s">
        <v>1460</v>
      </c>
      <c r="B262" s="1200" t="s">
        <v>1459</v>
      </c>
      <c r="C262" s="1200" t="s">
        <v>1458</v>
      </c>
      <c r="D262" s="1200" t="s">
        <v>1457</v>
      </c>
      <c r="E262" s="1200" t="s">
        <v>1456</v>
      </c>
      <c r="F262" s="1200" t="s">
        <v>1455</v>
      </c>
      <c r="G262" s="1193" t="s">
        <v>1454</v>
      </c>
      <c r="H262" s="1193" t="s">
        <v>1453</v>
      </c>
      <c r="I262" s="1193" t="s">
        <v>1452</v>
      </c>
      <c r="J262" s="1200" t="s">
        <v>1451</v>
      </c>
      <c r="K262" s="1200" t="s">
        <v>1450</v>
      </c>
      <c r="L262" s="1200" t="s">
        <v>1449</v>
      </c>
      <c r="M262" s="1200" t="s">
        <v>1448</v>
      </c>
      <c r="N262" s="1200" t="s">
        <v>1447</v>
      </c>
      <c r="O262" s="1200" t="s">
        <v>1446</v>
      </c>
      <c r="P262" s="1200" t="s">
        <v>1445</v>
      </c>
      <c r="Q262" s="1200" t="s">
        <v>1444</v>
      </c>
      <c r="R262" s="1200" t="s">
        <v>1443</v>
      </c>
      <c r="S262" s="1200" t="s">
        <v>1442</v>
      </c>
      <c r="T262" s="1200" t="s">
        <v>1441</v>
      </c>
      <c r="U262" s="1200" t="s">
        <v>1440</v>
      </c>
      <c r="V262" s="1200" t="s">
        <v>1439</v>
      </c>
      <c r="W262" s="1200" t="s">
        <v>1438</v>
      </c>
      <c r="X262" s="1200" t="s">
        <v>1437</v>
      </c>
      <c r="Y262" s="1200" t="s">
        <v>1436</v>
      </c>
      <c r="Z262" s="1200" t="s">
        <v>1435</v>
      </c>
      <c r="AA262" s="1200" t="s">
        <v>1434</v>
      </c>
      <c r="AB262" s="1200" t="s">
        <v>1433</v>
      </c>
      <c r="AC262" s="1200" t="s">
        <v>1432</v>
      </c>
      <c r="AD262" s="1200" t="s">
        <v>1431</v>
      </c>
      <c r="AE262" s="1200" t="s">
        <v>1430</v>
      </c>
      <c r="AF262" s="1200" t="s">
        <v>1429</v>
      </c>
      <c r="AG262" s="1200" t="s">
        <v>1428</v>
      </c>
      <c r="AH262" s="1200" t="s">
        <v>1427</v>
      </c>
      <c r="AI262" s="1200" t="s">
        <v>1426</v>
      </c>
      <c r="AJ262" s="1200" t="s">
        <v>1425</v>
      </c>
    </row>
    <row r="263" spans="1:36" s="336" customFormat="1" x14ac:dyDescent="0.25">
      <c r="A263" s="336">
        <v>201906</v>
      </c>
      <c r="B263" s="336" t="s">
        <v>1416</v>
      </c>
      <c r="C263" s="336" t="s">
        <v>1415</v>
      </c>
      <c r="D263" s="336" t="s">
        <v>1424</v>
      </c>
      <c r="E263" s="336" t="s">
        <v>1489</v>
      </c>
      <c r="F263" s="336">
        <v>20190620</v>
      </c>
      <c r="G263" s="1195">
        <v>341350</v>
      </c>
      <c r="H263" s="1195">
        <v>0</v>
      </c>
      <c r="I263" s="1195">
        <v>341350</v>
      </c>
      <c r="J263" s="336" t="s">
        <v>1488</v>
      </c>
      <c r="K263" s="336" t="s">
        <v>1487</v>
      </c>
      <c r="L263" s="336">
        <v>915</v>
      </c>
      <c r="M263" s="336">
        <v>143888</v>
      </c>
      <c r="N263" s="336">
        <v>353297.25</v>
      </c>
      <c r="O263" s="336" t="s">
        <v>1421</v>
      </c>
      <c r="P263" s="336" t="s">
        <v>1486</v>
      </c>
      <c r="Q263" s="336" t="s">
        <v>1408</v>
      </c>
      <c r="R263" s="336" t="s">
        <v>1409</v>
      </c>
      <c r="S263" s="336" t="s">
        <v>1408</v>
      </c>
      <c r="T263" s="336" t="s">
        <v>1407</v>
      </c>
      <c r="U263" s="336">
        <v>0</v>
      </c>
      <c r="V263" s="336" t="s">
        <v>1405</v>
      </c>
      <c r="W263" s="336" t="s">
        <v>1403</v>
      </c>
      <c r="X263" s="336" t="s">
        <v>411</v>
      </c>
      <c r="Y263" s="336" t="s">
        <v>1403</v>
      </c>
      <c r="Z263" s="336" t="s">
        <v>1404</v>
      </c>
      <c r="AA263" s="336" t="s">
        <v>1403</v>
      </c>
      <c r="AB263" s="336">
        <v>73</v>
      </c>
      <c r="AC263" s="336">
        <v>7327</v>
      </c>
      <c r="AD263" s="336">
        <v>647242</v>
      </c>
      <c r="AE263" s="336" t="s">
        <v>1402</v>
      </c>
      <c r="AF263" s="336" t="s">
        <v>1401</v>
      </c>
      <c r="AG263" s="336" t="s">
        <v>1400</v>
      </c>
      <c r="AH263" s="336" t="s">
        <v>1399</v>
      </c>
      <c r="AI263" s="336">
        <v>100</v>
      </c>
      <c r="AJ263" s="336" t="s">
        <v>1398</v>
      </c>
    </row>
    <row r="264" spans="1:36" s="336" customFormat="1" x14ac:dyDescent="0.25">
      <c r="A264" s="336">
        <v>201906</v>
      </c>
      <c r="B264" s="336" t="s">
        <v>1416</v>
      </c>
      <c r="C264" s="336" t="s">
        <v>1415</v>
      </c>
      <c r="D264" s="336" t="s">
        <v>1414</v>
      </c>
      <c r="E264" s="336" t="s">
        <v>1485</v>
      </c>
      <c r="F264" s="336">
        <v>20190708</v>
      </c>
      <c r="G264" s="1195">
        <v>1971030.46</v>
      </c>
      <c r="H264" s="1195">
        <v>0</v>
      </c>
      <c r="I264" s="1195">
        <v>1971030.46</v>
      </c>
      <c r="J264" s="336" t="s">
        <v>1484</v>
      </c>
      <c r="K264" s="336" t="s">
        <v>1483</v>
      </c>
      <c r="L264" s="336" t="s">
        <v>1410</v>
      </c>
      <c r="M264" s="336" t="s">
        <v>1407</v>
      </c>
      <c r="N264" s="336" t="s">
        <v>1406</v>
      </c>
      <c r="O264" s="336" t="s">
        <v>1408</v>
      </c>
      <c r="P264" s="336" t="s">
        <v>1403</v>
      </c>
      <c r="Q264" s="336" t="s">
        <v>1408</v>
      </c>
      <c r="R264" s="336" t="s">
        <v>1409</v>
      </c>
      <c r="S264" s="336" t="s">
        <v>1408</v>
      </c>
      <c r="T264" s="336" t="s">
        <v>1407</v>
      </c>
      <c r="U264" s="336" t="s">
        <v>1406</v>
      </c>
      <c r="V264" s="336" t="s">
        <v>1405</v>
      </c>
      <c r="W264" s="336" t="s">
        <v>1403</v>
      </c>
      <c r="X264" s="336" t="s">
        <v>411</v>
      </c>
      <c r="Y264" s="336" t="s">
        <v>1403</v>
      </c>
      <c r="Z264" s="336" t="s">
        <v>1404</v>
      </c>
      <c r="AA264" s="336" t="s">
        <v>1403</v>
      </c>
      <c r="AB264" s="336">
        <v>73</v>
      </c>
      <c r="AC264" s="336">
        <v>7327</v>
      </c>
      <c r="AD264" s="336">
        <v>647242</v>
      </c>
      <c r="AE264" s="336" t="s">
        <v>1402</v>
      </c>
      <c r="AF264" s="336" t="s">
        <v>1401</v>
      </c>
      <c r="AG264" s="336" t="s">
        <v>1400</v>
      </c>
      <c r="AH264" s="336" t="s">
        <v>1399</v>
      </c>
      <c r="AI264" s="336">
        <v>100</v>
      </c>
      <c r="AJ264" s="336" t="s">
        <v>1398</v>
      </c>
    </row>
    <row r="265" spans="1:36" x14ac:dyDescent="0.25">
      <c r="G265" s="1196">
        <f>SUM(G263:G264)</f>
        <v>2312380.46</v>
      </c>
    </row>
    <row r="267" spans="1:36" x14ac:dyDescent="0.25">
      <c r="A267" s="1200" t="s">
        <v>1482</v>
      </c>
    </row>
    <row r="268" spans="1:36" s="1200" customFormat="1" x14ac:dyDescent="0.25">
      <c r="A268" s="1200" t="s">
        <v>1460</v>
      </c>
      <c r="B268" s="1200" t="s">
        <v>1459</v>
      </c>
      <c r="C268" s="1200" t="s">
        <v>1458</v>
      </c>
      <c r="D268" s="1200" t="s">
        <v>1457</v>
      </c>
      <c r="E268" s="1200" t="s">
        <v>1456</v>
      </c>
      <c r="F268" s="1200" t="s">
        <v>1455</v>
      </c>
      <c r="G268" s="1193" t="s">
        <v>1454</v>
      </c>
      <c r="H268" s="1193" t="s">
        <v>1453</v>
      </c>
      <c r="I268" s="1193" t="s">
        <v>1452</v>
      </c>
      <c r="J268" s="1200" t="s">
        <v>1451</v>
      </c>
      <c r="K268" s="1200" t="s">
        <v>1450</v>
      </c>
      <c r="L268" s="1200" t="s">
        <v>1449</v>
      </c>
      <c r="M268" s="1200" t="s">
        <v>1448</v>
      </c>
      <c r="N268" s="1200" t="s">
        <v>1447</v>
      </c>
      <c r="O268" s="1200" t="s">
        <v>1446</v>
      </c>
      <c r="P268" s="1200" t="s">
        <v>1445</v>
      </c>
      <c r="Q268" s="1200" t="s">
        <v>1444</v>
      </c>
      <c r="R268" s="1200" t="s">
        <v>1443</v>
      </c>
      <c r="S268" s="1200" t="s">
        <v>1442</v>
      </c>
      <c r="T268" s="1200" t="s">
        <v>1441</v>
      </c>
      <c r="U268" s="1200" t="s">
        <v>1440</v>
      </c>
      <c r="V268" s="1200" t="s">
        <v>1439</v>
      </c>
      <c r="W268" s="1200" t="s">
        <v>1438</v>
      </c>
      <c r="X268" s="1200" t="s">
        <v>1437</v>
      </c>
      <c r="Y268" s="1200" t="s">
        <v>1436</v>
      </c>
      <c r="Z268" s="1200" t="s">
        <v>1435</v>
      </c>
      <c r="AA268" s="1200" t="s">
        <v>1434</v>
      </c>
      <c r="AB268" s="1200" t="s">
        <v>1433</v>
      </c>
      <c r="AC268" s="1200" t="s">
        <v>1432</v>
      </c>
      <c r="AD268" s="1200" t="s">
        <v>1431</v>
      </c>
      <c r="AE268" s="1200" t="s">
        <v>1430</v>
      </c>
      <c r="AF268" s="1200" t="s">
        <v>1429</v>
      </c>
      <c r="AG268" s="1200" t="s">
        <v>1428</v>
      </c>
      <c r="AH268" s="1200" t="s">
        <v>1427</v>
      </c>
      <c r="AI268" s="1200" t="s">
        <v>1426</v>
      </c>
      <c r="AJ268" s="1200" t="s">
        <v>1425</v>
      </c>
    </row>
    <row r="269" spans="1:36" x14ac:dyDescent="0.25">
      <c r="A269" s="1199">
        <v>201906</v>
      </c>
      <c r="B269" s="1199" t="s">
        <v>1416</v>
      </c>
      <c r="C269" s="1199" t="s">
        <v>1415</v>
      </c>
      <c r="D269" s="1199" t="s">
        <v>1424</v>
      </c>
      <c r="E269" s="1199" t="s">
        <v>1481</v>
      </c>
      <c r="F269" s="1199">
        <v>20190613</v>
      </c>
      <c r="G269" s="959">
        <v>341350</v>
      </c>
      <c r="H269" s="959">
        <v>0</v>
      </c>
      <c r="I269" s="959">
        <v>341350</v>
      </c>
      <c r="J269" s="1199" t="s">
        <v>1480</v>
      </c>
      <c r="K269" s="1199" t="s">
        <v>1479</v>
      </c>
      <c r="L269" s="1199">
        <v>915</v>
      </c>
      <c r="M269" s="1199">
        <v>143713</v>
      </c>
      <c r="N269" s="1199">
        <v>353297.25</v>
      </c>
      <c r="O269" s="1199" t="s">
        <v>1421</v>
      </c>
      <c r="P269" s="1199" t="s">
        <v>1478</v>
      </c>
      <c r="Q269" s="1199" t="s">
        <v>1408</v>
      </c>
      <c r="R269" s="1199" t="s">
        <v>1409</v>
      </c>
      <c r="S269" s="1199" t="s">
        <v>1408</v>
      </c>
      <c r="T269" s="1199" t="s">
        <v>1407</v>
      </c>
      <c r="U269" s="1199">
        <v>0</v>
      </c>
      <c r="V269" s="1199" t="s">
        <v>1405</v>
      </c>
      <c r="W269" s="1199" t="s">
        <v>1403</v>
      </c>
      <c r="X269" s="1199" t="s">
        <v>411</v>
      </c>
      <c r="Y269" s="1199" t="s">
        <v>1403</v>
      </c>
      <c r="Z269" s="1199" t="s">
        <v>1404</v>
      </c>
      <c r="AA269" s="1199" t="s">
        <v>1403</v>
      </c>
      <c r="AB269" s="1199">
        <v>73</v>
      </c>
      <c r="AC269" s="1199">
        <v>7327</v>
      </c>
      <c r="AD269" s="1199">
        <v>647242</v>
      </c>
      <c r="AE269" s="1199" t="s">
        <v>1402</v>
      </c>
      <c r="AF269" s="1199" t="s">
        <v>1401</v>
      </c>
      <c r="AG269" s="1199" t="s">
        <v>1400</v>
      </c>
      <c r="AH269" s="1199" t="s">
        <v>1399</v>
      </c>
      <c r="AI269" s="1199">
        <v>100</v>
      </c>
      <c r="AJ269" s="1199" t="s">
        <v>1398</v>
      </c>
    </row>
    <row r="270" spans="1:36" x14ac:dyDescent="0.25">
      <c r="G270" s="1196">
        <f>SUM(G269)</f>
        <v>341350</v>
      </c>
    </row>
    <row r="272" spans="1:36" s="336" customFormat="1" x14ac:dyDescent="0.25">
      <c r="A272" s="1197" t="s">
        <v>1477</v>
      </c>
    </row>
    <row r="273" spans="1:36" s="1197" customFormat="1" x14ac:dyDescent="0.25">
      <c r="A273" s="1197" t="s">
        <v>1460</v>
      </c>
      <c r="B273" s="1197" t="s">
        <v>1459</v>
      </c>
      <c r="C273" s="1197" t="s">
        <v>1458</v>
      </c>
      <c r="D273" s="1197" t="s">
        <v>1457</v>
      </c>
      <c r="E273" s="1197" t="s">
        <v>1456</v>
      </c>
      <c r="F273" s="1197" t="s">
        <v>1455</v>
      </c>
      <c r="G273" s="1194" t="s">
        <v>1454</v>
      </c>
      <c r="H273" s="1194" t="s">
        <v>1453</v>
      </c>
      <c r="I273" s="1194" t="s">
        <v>1452</v>
      </c>
      <c r="J273" s="1197" t="s">
        <v>1451</v>
      </c>
      <c r="K273" s="1197" t="s">
        <v>1450</v>
      </c>
      <c r="L273" s="1197" t="s">
        <v>1449</v>
      </c>
      <c r="M273" s="1197" t="s">
        <v>1448</v>
      </c>
      <c r="N273" s="1197" t="s">
        <v>1447</v>
      </c>
      <c r="O273" s="1197" t="s">
        <v>1446</v>
      </c>
      <c r="P273" s="1197" t="s">
        <v>1445</v>
      </c>
      <c r="Q273" s="1197" t="s">
        <v>1444</v>
      </c>
      <c r="R273" s="1197" t="s">
        <v>1443</v>
      </c>
      <c r="S273" s="1197" t="s">
        <v>1442</v>
      </c>
      <c r="T273" s="1197" t="s">
        <v>1441</v>
      </c>
      <c r="U273" s="1197" t="s">
        <v>1440</v>
      </c>
      <c r="V273" s="1197" t="s">
        <v>1439</v>
      </c>
      <c r="W273" s="1197" t="s">
        <v>1438</v>
      </c>
      <c r="X273" s="1197" t="s">
        <v>1437</v>
      </c>
      <c r="Y273" s="1197" t="s">
        <v>1436</v>
      </c>
      <c r="Z273" s="1197" t="s">
        <v>1435</v>
      </c>
      <c r="AA273" s="1197" t="s">
        <v>1434</v>
      </c>
      <c r="AB273" s="1197" t="s">
        <v>1433</v>
      </c>
      <c r="AC273" s="1197" t="s">
        <v>1432</v>
      </c>
      <c r="AD273" s="1197" t="s">
        <v>1431</v>
      </c>
      <c r="AE273" s="1197" t="s">
        <v>1430</v>
      </c>
      <c r="AF273" s="1197" t="s">
        <v>1429</v>
      </c>
      <c r="AG273" s="1197" t="s">
        <v>1428</v>
      </c>
      <c r="AH273" s="1197" t="s">
        <v>1427</v>
      </c>
      <c r="AI273" s="1197" t="s">
        <v>1426</v>
      </c>
      <c r="AJ273" s="1197" t="s">
        <v>1425</v>
      </c>
    </row>
    <row r="274" spans="1:36" s="336" customFormat="1" x14ac:dyDescent="0.25">
      <c r="A274" s="336">
        <v>201906</v>
      </c>
      <c r="B274" s="336" t="s">
        <v>1416</v>
      </c>
      <c r="C274" s="336" t="s">
        <v>1415</v>
      </c>
      <c r="D274" s="336" t="s">
        <v>1424</v>
      </c>
      <c r="E274" s="336" t="s">
        <v>1476</v>
      </c>
      <c r="F274" s="336">
        <v>20190620</v>
      </c>
      <c r="G274" s="1195">
        <v>1108884.22</v>
      </c>
      <c r="H274" s="1195">
        <v>0</v>
      </c>
      <c r="I274" s="1195">
        <v>1108884.22</v>
      </c>
      <c r="J274" s="336" t="s">
        <v>1475</v>
      </c>
      <c r="K274" s="336" t="s">
        <v>1474</v>
      </c>
      <c r="L274" s="336">
        <v>915</v>
      </c>
      <c r="M274" s="336">
        <v>143885</v>
      </c>
      <c r="N274" s="336">
        <v>1209909.79</v>
      </c>
      <c r="O274" s="336" t="s">
        <v>1421</v>
      </c>
      <c r="P274" s="336" t="s">
        <v>1473</v>
      </c>
      <c r="Q274" s="336" t="s">
        <v>1408</v>
      </c>
      <c r="R274" s="336" t="s">
        <v>1409</v>
      </c>
      <c r="S274" s="336" t="s">
        <v>1408</v>
      </c>
      <c r="T274" s="336" t="s">
        <v>1407</v>
      </c>
      <c r="U274" s="336">
        <v>0</v>
      </c>
      <c r="V274" s="336" t="s">
        <v>1405</v>
      </c>
      <c r="W274" s="336" t="s">
        <v>1403</v>
      </c>
      <c r="X274" s="336" t="s">
        <v>411</v>
      </c>
      <c r="Y274" s="336" t="s">
        <v>1403</v>
      </c>
      <c r="Z274" s="336" t="s">
        <v>1404</v>
      </c>
      <c r="AA274" s="336" t="s">
        <v>1403</v>
      </c>
      <c r="AB274" s="336">
        <v>73</v>
      </c>
      <c r="AC274" s="336">
        <v>7327</v>
      </c>
      <c r="AD274" s="336">
        <v>647242</v>
      </c>
      <c r="AE274" s="336" t="s">
        <v>1402</v>
      </c>
      <c r="AF274" s="336" t="s">
        <v>1401</v>
      </c>
      <c r="AG274" s="336" t="s">
        <v>1400</v>
      </c>
      <c r="AH274" s="336" t="s">
        <v>1399</v>
      </c>
      <c r="AI274" s="336">
        <v>100</v>
      </c>
      <c r="AJ274" s="336" t="s">
        <v>1398</v>
      </c>
    </row>
    <row r="275" spans="1:36" s="336" customFormat="1" x14ac:dyDescent="0.25">
      <c r="A275" s="336">
        <v>201906</v>
      </c>
      <c r="B275" s="336" t="s">
        <v>1416</v>
      </c>
      <c r="C275" s="336" t="s">
        <v>1415</v>
      </c>
      <c r="D275" s="336" t="s">
        <v>1414</v>
      </c>
      <c r="E275" s="336" t="s">
        <v>1472</v>
      </c>
      <c r="F275" s="336">
        <v>20190708</v>
      </c>
      <c r="G275" s="1195">
        <v>478170</v>
      </c>
      <c r="H275" s="1195">
        <v>0</v>
      </c>
      <c r="I275" s="1195">
        <v>478170</v>
      </c>
      <c r="J275" s="336" t="s">
        <v>1471</v>
      </c>
      <c r="K275" s="336" t="s">
        <v>1470</v>
      </c>
      <c r="L275" s="336" t="s">
        <v>1410</v>
      </c>
      <c r="M275" s="336" t="s">
        <v>1407</v>
      </c>
      <c r="N275" s="336" t="s">
        <v>1406</v>
      </c>
      <c r="O275" s="336" t="s">
        <v>1408</v>
      </c>
      <c r="P275" s="336" t="s">
        <v>1403</v>
      </c>
      <c r="Q275" s="336" t="s">
        <v>1408</v>
      </c>
      <c r="R275" s="336" t="s">
        <v>1409</v>
      </c>
      <c r="S275" s="336" t="s">
        <v>1408</v>
      </c>
      <c r="T275" s="336" t="s">
        <v>1407</v>
      </c>
      <c r="U275" s="336" t="s">
        <v>1406</v>
      </c>
      <c r="V275" s="336" t="s">
        <v>1405</v>
      </c>
      <c r="W275" s="336" t="s">
        <v>1403</v>
      </c>
      <c r="X275" s="336" t="s">
        <v>411</v>
      </c>
      <c r="Y275" s="336" t="s">
        <v>1403</v>
      </c>
      <c r="Z275" s="336" t="s">
        <v>1404</v>
      </c>
      <c r="AA275" s="336" t="s">
        <v>1403</v>
      </c>
      <c r="AB275" s="336">
        <v>73</v>
      </c>
      <c r="AC275" s="336">
        <v>7327</v>
      </c>
      <c r="AD275" s="336">
        <v>647242</v>
      </c>
      <c r="AE275" s="336" t="s">
        <v>1402</v>
      </c>
      <c r="AF275" s="336" t="s">
        <v>1401</v>
      </c>
      <c r="AG275" s="336" t="s">
        <v>1400</v>
      </c>
      <c r="AH275" s="336" t="s">
        <v>1399</v>
      </c>
      <c r="AI275" s="336">
        <v>100</v>
      </c>
      <c r="AJ275" s="336" t="s">
        <v>1398</v>
      </c>
    </row>
    <row r="276" spans="1:36" s="336" customFormat="1" x14ac:dyDescent="0.25">
      <c r="G276" s="1198">
        <f>SUM(G274:G275)</f>
        <v>1587054.22</v>
      </c>
    </row>
    <row r="277" spans="1:36" s="336" customFormat="1" x14ac:dyDescent="0.25"/>
    <row r="278" spans="1:36" s="336" customFormat="1" x14ac:dyDescent="0.25">
      <c r="A278" s="1197" t="s">
        <v>1469</v>
      </c>
    </row>
    <row r="279" spans="1:36" s="1197" customFormat="1" x14ac:dyDescent="0.25">
      <c r="A279" s="1197" t="s">
        <v>1460</v>
      </c>
      <c r="B279" s="1197" t="s">
        <v>1459</v>
      </c>
      <c r="C279" s="1197" t="s">
        <v>1458</v>
      </c>
      <c r="D279" s="1197" t="s">
        <v>1457</v>
      </c>
      <c r="E279" s="1197" t="s">
        <v>1456</v>
      </c>
      <c r="F279" s="1197" t="s">
        <v>1455</v>
      </c>
      <c r="G279" s="1194" t="s">
        <v>1454</v>
      </c>
      <c r="H279" s="1194" t="s">
        <v>1453</v>
      </c>
      <c r="I279" s="1194" t="s">
        <v>1452</v>
      </c>
      <c r="J279" s="1197" t="s">
        <v>1451</v>
      </c>
      <c r="K279" s="1197" t="s">
        <v>1450</v>
      </c>
      <c r="L279" s="1197" t="s">
        <v>1449</v>
      </c>
      <c r="M279" s="1197" t="s">
        <v>1448</v>
      </c>
      <c r="N279" s="1197" t="s">
        <v>1447</v>
      </c>
      <c r="O279" s="1197" t="s">
        <v>1446</v>
      </c>
      <c r="P279" s="1197" t="s">
        <v>1445</v>
      </c>
      <c r="Q279" s="1197" t="s">
        <v>1444</v>
      </c>
      <c r="R279" s="1197" t="s">
        <v>1443</v>
      </c>
      <c r="S279" s="1197" t="s">
        <v>1442</v>
      </c>
      <c r="T279" s="1197" t="s">
        <v>1441</v>
      </c>
      <c r="U279" s="1197" t="s">
        <v>1440</v>
      </c>
      <c r="V279" s="1197" t="s">
        <v>1439</v>
      </c>
      <c r="W279" s="1197" t="s">
        <v>1438</v>
      </c>
      <c r="X279" s="1197" t="s">
        <v>1437</v>
      </c>
      <c r="Y279" s="1197" t="s">
        <v>1436</v>
      </c>
      <c r="Z279" s="1197" t="s">
        <v>1435</v>
      </c>
      <c r="AA279" s="1197" t="s">
        <v>1434</v>
      </c>
      <c r="AB279" s="1197" t="s">
        <v>1433</v>
      </c>
      <c r="AC279" s="1197" t="s">
        <v>1432</v>
      </c>
      <c r="AD279" s="1197" t="s">
        <v>1431</v>
      </c>
      <c r="AE279" s="1197" t="s">
        <v>1430</v>
      </c>
      <c r="AF279" s="1197" t="s">
        <v>1429</v>
      </c>
      <c r="AG279" s="1197" t="s">
        <v>1428</v>
      </c>
      <c r="AH279" s="1197" t="s">
        <v>1427</v>
      </c>
      <c r="AI279" s="1197" t="s">
        <v>1426</v>
      </c>
      <c r="AJ279" s="1197" t="s">
        <v>1425</v>
      </c>
    </row>
    <row r="280" spans="1:36" s="336" customFormat="1" x14ac:dyDescent="0.25">
      <c r="A280" s="336">
        <v>201906</v>
      </c>
      <c r="B280" s="336" t="s">
        <v>1416</v>
      </c>
      <c r="C280" s="336" t="s">
        <v>1415</v>
      </c>
      <c r="D280" s="336" t="s">
        <v>1424</v>
      </c>
      <c r="E280" s="336" t="s">
        <v>1468</v>
      </c>
      <c r="F280" s="336">
        <v>20190620</v>
      </c>
      <c r="G280" s="1195">
        <v>341350</v>
      </c>
      <c r="H280" s="1195">
        <v>0</v>
      </c>
      <c r="I280" s="1195">
        <v>341350</v>
      </c>
      <c r="J280" s="336" t="s">
        <v>1467</v>
      </c>
      <c r="K280" s="336" t="s">
        <v>1466</v>
      </c>
      <c r="L280" s="336">
        <v>915</v>
      </c>
      <c r="M280" s="336">
        <v>143893</v>
      </c>
      <c r="N280" s="336">
        <v>353297.25</v>
      </c>
      <c r="O280" s="336" t="s">
        <v>1421</v>
      </c>
      <c r="P280" s="336" t="s">
        <v>1465</v>
      </c>
      <c r="Q280" s="336" t="s">
        <v>1408</v>
      </c>
      <c r="R280" s="336" t="s">
        <v>1409</v>
      </c>
      <c r="S280" s="336" t="s">
        <v>1408</v>
      </c>
      <c r="T280" s="336" t="s">
        <v>1407</v>
      </c>
      <c r="U280" s="336">
        <v>0</v>
      </c>
      <c r="V280" s="336" t="s">
        <v>1405</v>
      </c>
      <c r="W280" s="336" t="s">
        <v>1403</v>
      </c>
      <c r="X280" s="336" t="s">
        <v>411</v>
      </c>
      <c r="Y280" s="336" t="s">
        <v>1403</v>
      </c>
      <c r="Z280" s="336" t="s">
        <v>1404</v>
      </c>
      <c r="AA280" s="336" t="s">
        <v>1403</v>
      </c>
      <c r="AB280" s="336">
        <v>73</v>
      </c>
      <c r="AC280" s="336">
        <v>7327</v>
      </c>
      <c r="AD280" s="336">
        <v>647242</v>
      </c>
      <c r="AE280" s="336" t="s">
        <v>1402</v>
      </c>
      <c r="AF280" s="336" t="s">
        <v>1401</v>
      </c>
      <c r="AG280" s="336" t="s">
        <v>1400</v>
      </c>
      <c r="AH280" s="336" t="s">
        <v>1399</v>
      </c>
      <c r="AI280" s="336">
        <v>100</v>
      </c>
      <c r="AJ280" s="336" t="s">
        <v>1398</v>
      </c>
    </row>
    <row r="281" spans="1:36" s="336" customFormat="1" x14ac:dyDescent="0.25">
      <c r="A281" s="336">
        <v>201906</v>
      </c>
      <c r="B281" s="336" t="s">
        <v>1416</v>
      </c>
      <c r="C281" s="336" t="s">
        <v>1415</v>
      </c>
      <c r="D281" s="336" t="s">
        <v>1414</v>
      </c>
      <c r="E281" s="336" t="s">
        <v>1464</v>
      </c>
      <c r="F281" s="336">
        <v>20190708</v>
      </c>
      <c r="G281" s="1195">
        <v>610056</v>
      </c>
      <c r="H281" s="1195">
        <v>0</v>
      </c>
      <c r="I281" s="1195">
        <v>610056</v>
      </c>
      <c r="J281" s="336" t="s">
        <v>1463</v>
      </c>
      <c r="K281" s="336" t="s">
        <v>1462</v>
      </c>
      <c r="L281" s="336" t="s">
        <v>1410</v>
      </c>
      <c r="M281" s="336" t="s">
        <v>1407</v>
      </c>
      <c r="N281" s="336" t="s">
        <v>1406</v>
      </c>
      <c r="O281" s="336" t="s">
        <v>1408</v>
      </c>
      <c r="P281" s="336" t="s">
        <v>1403</v>
      </c>
      <c r="Q281" s="336" t="s">
        <v>1408</v>
      </c>
      <c r="R281" s="336" t="s">
        <v>1409</v>
      </c>
      <c r="S281" s="336" t="s">
        <v>1408</v>
      </c>
      <c r="T281" s="336" t="s">
        <v>1407</v>
      </c>
      <c r="U281" s="336" t="s">
        <v>1406</v>
      </c>
      <c r="V281" s="336" t="s">
        <v>1405</v>
      </c>
      <c r="W281" s="336" t="s">
        <v>1403</v>
      </c>
      <c r="X281" s="336" t="s">
        <v>411</v>
      </c>
      <c r="Y281" s="336" t="s">
        <v>1403</v>
      </c>
      <c r="Z281" s="336" t="s">
        <v>1404</v>
      </c>
      <c r="AA281" s="336" t="s">
        <v>1403</v>
      </c>
      <c r="AB281" s="336">
        <v>73</v>
      </c>
      <c r="AC281" s="336">
        <v>7327</v>
      </c>
      <c r="AD281" s="336">
        <v>647242</v>
      </c>
      <c r="AE281" s="336" t="s">
        <v>1402</v>
      </c>
      <c r="AF281" s="336" t="s">
        <v>1401</v>
      </c>
      <c r="AG281" s="336" t="s">
        <v>1400</v>
      </c>
      <c r="AH281" s="336" t="s">
        <v>1399</v>
      </c>
      <c r="AI281" s="336">
        <v>100</v>
      </c>
      <c r="AJ281" s="336" t="s">
        <v>1398</v>
      </c>
    </row>
    <row r="282" spans="1:36" s="336" customFormat="1" x14ac:dyDescent="0.25">
      <c r="G282" s="1198">
        <f>SUM(G280:G281)</f>
        <v>951406</v>
      </c>
    </row>
    <row r="283" spans="1:36" s="336" customFormat="1" x14ac:dyDescent="0.25"/>
    <row r="284" spans="1:36" s="336" customFormat="1" x14ac:dyDescent="0.25">
      <c r="A284" s="1197" t="s">
        <v>1461</v>
      </c>
    </row>
    <row r="285" spans="1:36" s="1197" customFormat="1" x14ac:dyDescent="0.25">
      <c r="A285" s="1197" t="s">
        <v>1460</v>
      </c>
      <c r="B285" s="1197" t="s">
        <v>1459</v>
      </c>
      <c r="C285" s="1197" t="s">
        <v>1458</v>
      </c>
      <c r="D285" s="1197" t="s">
        <v>1457</v>
      </c>
      <c r="E285" s="1197" t="s">
        <v>1456</v>
      </c>
      <c r="F285" s="1197" t="s">
        <v>1455</v>
      </c>
      <c r="G285" s="1194" t="s">
        <v>1454</v>
      </c>
      <c r="H285" s="1194" t="s">
        <v>1453</v>
      </c>
      <c r="I285" s="1194" t="s">
        <v>1452</v>
      </c>
      <c r="J285" s="1197" t="s">
        <v>1451</v>
      </c>
      <c r="K285" s="1197" t="s">
        <v>1450</v>
      </c>
      <c r="L285" s="1197" t="s">
        <v>1449</v>
      </c>
      <c r="M285" s="1197" t="s">
        <v>1448</v>
      </c>
      <c r="N285" s="1197" t="s">
        <v>1447</v>
      </c>
      <c r="O285" s="1197" t="s">
        <v>1446</v>
      </c>
      <c r="P285" s="1197" t="s">
        <v>1445</v>
      </c>
      <c r="Q285" s="1197" t="s">
        <v>1444</v>
      </c>
      <c r="R285" s="1197" t="s">
        <v>1443</v>
      </c>
      <c r="S285" s="1197" t="s">
        <v>1442</v>
      </c>
      <c r="T285" s="1197" t="s">
        <v>1441</v>
      </c>
      <c r="U285" s="1197" t="s">
        <v>1440</v>
      </c>
      <c r="V285" s="1197" t="s">
        <v>1439</v>
      </c>
      <c r="W285" s="1197" t="s">
        <v>1438</v>
      </c>
      <c r="X285" s="1197" t="s">
        <v>1437</v>
      </c>
      <c r="Y285" s="1197" t="s">
        <v>1436</v>
      </c>
      <c r="Z285" s="1197" t="s">
        <v>1435</v>
      </c>
      <c r="AA285" s="1197" t="s">
        <v>1434</v>
      </c>
      <c r="AB285" s="1197" t="s">
        <v>1433</v>
      </c>
      <c r="AC285" s="1197" t="s">
        <v>1432</v>
      </c>
      <c r="AD285" s="1197" t="s">
        <v>1431</v>
      </c>
      <c r="AE285" s="1197" t="s">
        <v>1430</v>
      </c>
      <c r="AF285" s="1197" t="s">
        <v>1429</v>
      </c>
      <c r="AG285" s="1197" t="s">
        <v>1428</v>
      </c>
      <c r="AH285" s="1197" t="s">
        <v>1427</v>
      </c>
      <c r="AI285" s="1197" t="s">
        <v>1426</v>
      </c>
      <c r="AJ285" s="1197" t="s">
        <v>1425</v>
      </c>
    </row>
    <row r="286" spans="1:36" s="336" customFormat="1" x14ac:dyDescent="0.25">
      <c r="A286" s="336">
        <v>201906</v>
      </c>
      <c r="B286" s="336" t="s">
        <v>1416</v>
      </c>
      <c r="C286" s="336" t="s">
        <v>1415</v>
      </c>
      <c r="D286" s="336" t="s">
        <v>1424</v>
      </c>
      <c r="E286" s="336" t="s">
        <v>1423</v>
      </c>
      <c r="F286" s="336">
        <v>20190620</v>
      </c>
      <c r="G286" s="1195">
        <v>341350</v>
      </c>
      <c r="H286" s="1195">
        <v>0</v>
      </c>
      <c r="I286" s="1195">
        <v>341350</v>
      </c>
      <c r="J286" s="336" t="s">
        <v>1418</v>
      </c>
      <c r="K286" s="336" t="s">
        <v>1422</v>
      </c>
      <c r="L286" s="336">
        <v>915</v>
      </c>
      <c r="M286" s="336">
        <v>143866</v>
      </c>
      <c r="N286" s="336">
        <v>353297.25</v>
      </c>
      <c r="O286" s="336" t="s">
        <v>1421</v>
      </c>
      <c r="P286" s="336" t="s">
        <v>1037</v>
      </c>
      <c r="Q286" s="336" t="s">
        <v>1408</v>
      </c>
      <c r="R286" s="336" t="s">
        <v>1409</v>
      </c>
      <c r="S286" s="336" t="s">
        <v>1408</v>
      </c>
      <c r="T286" s="336" t="s">
        <v>1407</v>
      </c>
      <c r="U286" s="336">
        <v>0</v>
      </c>
      <c r="V286" s="336" t="s">
        <v>1405</v>
      </c>
      <c r="W286" s="336" t="s">
        <v>1403</v>
      </c>
      <c r="X286" s="336" t="s">
        <v>411</v>
      </c>
      <c r="Y286" s="336" t="s">
        <v>1403</v>
      </c>
      <c r="Z286" s="336" t="s">
        <v>1404</v>
      </c>
      <c r="AA286" s="336" t="s">
        <v>1403</v>
      </c>
      <c r="AB286" s="336">
        <v>73</v>
      </c>
      <c r="AC286" s="336">
        <v>7327</v>
      </c>
      <c r="AD286" s="336">
        <v>647242</v>
      </c>
      <c r="AE286" s="336" t="s">
        <v>1402</v>
      </c>
      <c r="AF286" s="336" t="s">
        <v>1401</v>
      </c>
      <c r="AG286" s="336" t="s">
        <v>1400</v>
      </c>
      <c r="AH286" s="336" t="s">
        <v>1399</v>
      </c>
      <c r="AI286" s="336">
        <v>100</v>
      </c>
      <c r="AJ286" s="336" t="s">
        <v>1398</v>
      </c>
    </row>
    <row r="287" spans="1:36" s="336" customFormat="1" x14ac:dyDescent="0.25">
      <c r="A287" s="336">
        <v>201906</v>
      </c>
      <c r="B287" s="336" t="s">
        <v>1416</v>
      </c>
      <c r="C287" s="336" t="s">
        <v>1415</v>
      </c>
      <c r="D287" s="336" t="s">
        <v>1420</v>
      </c>
      <c r="E287" s="336" t="s">
        <v>1419</v>
      </c>
      <c r="F287" s="336">
        <v>20190717</v>
      </c>
      <c r="G287" s="1195">
        <v>1391604.1</v>
      </c>
      <c r="H287" s="1195">
        <v>0</v>
      </c>
      <c r="I287" s="1195">
        <v>1391604.1</v>
      </c>
      <c r="J287" s="336" t="s">
        <v>1418</v>
      </c>
      <c r="K287" s="336" t="s">
        <v>1417</v>
      </c>
      <c r="L287" s="336" t="s">
        <v>1410</v>
      </c>
      <c r="M287" s="336" t="s">
        <v>1407</v>
      </c>
      <c r="N287" s="336" t="s">
        <v>1406</v>
      </c>
      <c r="O287" s="336" t="s">
        <v>1408</v>
      </c>
      <c r="P287" s="336" t="s">
        <v>1403</v>
      </c>
      <c r="Q287" s="336" t="s">
        <v>1408</v>
      </c>
      <c r="R287" s="336" t="s">
        <v>1409</v>
      </c>
      <c r="S287" s="336" t="s">
        <v>1408</v>
      </c>
      <c r="T287" s="336" t="s">
        <v>1407</v>
      </c>
      <c r="U287" s="336" t="s">
        <v>1406</v>
      </c>
      <c r="V287" s="336" t="s">
        <v>1405</v>
      </c>
      <c r="W287" s="336" t="s">
        <v>1403</v>
      </c>
      <c r="X287" s="336" t="s">
        <v>411</v>
      </c>
      <c r="Y287" s="336" t="s">
        <v>1403</v>
      </c>
      <c r="Z287" s="336" t="s">
        <v>1404</v>
      </c>
      <c r="AA287" s="336" t="s">
        <v>1403</v>
      </c>
      <c r="AB287" s="336">
        <v>73</v>
      </c>
      <c r="AC287" s="336">
        <v>7327</v>
      </c>
      <c r="AD287" s="336">
        <v>647242</v>
      </c>
      <c r="AE287" s="336" t="s">
        <v>1402</v>
      </c>
      <c r="AF287" s="336" t="s">
        <v>1401</v>
      </c>
      <c r="AG287" s="336" t="s">
        <v>1400</v>
      </c>
      <c r="AH287" s="336" t="s">
        <v>1399</v>
      </c>
      <c r="AI287" s="336">
        <v>100</v>
      </c>
      <c r="AJ287" s="336" t="s">
        <v>1398</v>
      </c>
    </row>
    <row r="288" spans="1:36" s="336" customFormat="1" x14ac:dyDescent="0.25">
      <c r="A288" s="336">
        <v>201906</v>
      </c>
      <c r="B288" s="336" t="s">
        <v>1416</v>
      </c>
      <c r="C288" s="336" t="s">
        <v>1415</v>
      </c>
      <c r="D288" s="336" t="s">
        <v>1414</v>
      </c>
      <c r="E288" s="336" t="s">
        <v>1413</v>
      </c>
      <c r="F288" s="336">
        <v>20190705</v>
      </c>
      <c r="G288" s="1195">
        <v>812270</v>
      </c>
      <c r="H288" s="1195">
        <v>0</v>
      </c>
      <c r="I288" s="1195">
        <v>812270</v>
      </c>
      <c r="J288" s="336" t="s">
        <v>1412</v>
      </c>
      <c r="K288" s="336" t="s">
        <v>1411</v>
      </c>
      <c r="L288" s="336" t="s">
        <v>1410</v>
      </c>
      <c r="M288" s="336" t="s">
        <v>1407</v>
      </c>
      <c r="N288" s="336" t="s">
        <v>1406</v>
      </c>
      <c r="O288" s="336" t="s">
        <v>1408</v>
      </c>
      <c r="P288" s="336" t="s">
        <v>1403</v>
      </c>
      <c r="Q288" s="336" t="s">
        <v>1408</v>
      </c>
      <c r="R288" s="336" t="s">
        <v>1409</v>
      </c>
      <c r="S288" s="336" t="s">
        <v>1408</v>
      </c>
      <c r="T288" s="336" t="s">
        <v>1407</v>
      </c>
      <c r="U288" s="336" t="s">
        <v>1406</v>
      </c>
      <c r="V288" s="336" t="s">
        <v>1405</v>
      </c>
      <c r="W288" s="336" t="s">
        <v>1403</v>
      </c>
      <c r="X288" s="336" t="s">
        <v>411</v>
      </c>
      <c r="Y288" s="336" t="s">
        <v>1403</v>
      </c>
      <c r="Z288" s="336" t="s">
        <v>1404</v>
      </c>
      <c r="AA288" s="336" t="s">
        <v>1403</v>
      </c>
      <c r="AB288" s="336">
        <v>73</v>
      </c>
      <c r="AC288" s="336">
        <v>7327</v>
      </c>
      <c r="AD288" s="336">
        <v>647242</v>
      </c>
      <c r="AE288" s="336" t="s">
        <v>1402</v>
      </c>
      <c r="AF288" s="336" t="s">
        <v>1401</v>
      </c>
      <c r="AG288" s="336" t="s">
        <v>1400</v>
      </c>
      <c r="AH288" s="336" t="s">
        <v>1399</v>
      </c>
      <c r="AI288" s="336">
        <v>100</v>
      </c>
      <c r="AJ288" s="336" t="s">
        <v>1398</v>
      </c>
    </row>
    <row r="289" spans="7:7" s="336" customFormat="1" x14ac:dyDescent="0.25">
      <c r="G289" s="1198">
        <f>SUM(G286:G288)</f>
        <v>2545224.1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10</vt:i4>
      </vt:variant>
    </vt:vector>
  </HeadingPairs>
  <TitlesOfParts>
    <vt:vector size="57" baseType="lpstr">
      <vt:lpstr>WP</vt:lpstr>
      <vt:lpstr>C.5.9.1</vt:lpstr>
      <vt:lpstr>C.5.9.3 Disclosure note</vt:lpstr>
      <vt:lpstr>C.5.9.2 Register 201819</vt:lpstr>
      <vt:lpstr>C5.9.3Council item schedule</vt:lpstr>
      <vt:lpstr>C5.9.4 Councillors OVERPAYMENTS</vt:lpstr>
      <vt:lpstr>Gazette vs payday recon</vt:lpstr>
      <vt:lpstr>C.5.9.5 Irregular contracts </vt:lpstr>
      <vt:lpstr>AG findings</vt:lpstr>
      <vt:lpstr>Summary</vt:lpstr>
      <vt:lpstr>July 2012(D61)</vt:lpstr>
      <vt:lpstr>August 2012(D61)</vt:lpstr>
      <vt:lpstr>September 2012(D61)</vt:lpstr>
      <vt:lpstr>October 2012(D61) </vt:lpstr>
      <vt:lpstr>November 2012(D61)</vt:lpstr>
      <vt:lpstr>December 2012(D61)</vt:lpstr>
      <vt:lpstr>January 2013(D61)</vt:lpstr>
      <vt:lpstr>February 2013(D61)</vt:lpstr>
      <vt:lpstr>March 2013(D61)</vt:lpstr>
      <vt:lpstr>April 2013(D61)</vt:lpstr>
      <vt:lpstr>May 2013(D61)</vt:lpstr>
      <vt:lpstr>June 2013(D61)</vt:lpstr>
      <vt:lpstr>2012 Z2.1.1 IE REG</vt:lpstr>
      <vt:lpstr>Jul 2011 (Z 2.1.1.1)</vt:lpstr>
      <vt:lpstr>Aug 2011 (Z 2.1.1.2)</vt:lpstr>
      <vt:lpstr>Sept 2011 (Z 2.1.1.3)</vt:lpstr>
      <vt:lpstr>Oct 2011 (Z 2.1.1.4)</vt:lpstr>
      <vt:lpstr>Nov 2011 (Z 2.1.1.5)</vt:lpstr>
      <vt:lpstr>Dec 2011 (Z 2.1.1.6)</vt:lpstr>
      <vt:lpstr>Jan 2012 (Z 2.1.1.7)</vt:lpstr>
      <vt:lpstr>Feb 2012 (Z 2.1.1.8)</vt:lpstr>
      <vt:lpstr>Mar 2012 (Z 2.1.1.9)</vt:lpstr>
      <vt:lpstr>Apr 2012 (Z 2.1.1.10)</vt:lpstr>
      <vt:lpstr>May 2012 (Z 2.1.1.11)</vt:lpstr>
      <vt:lpstr>June 2012 (Z 2.1.1.12)</vt:lpstr>
      <vt:lpstr>Sheet1</vt:lpstr>
      <vt:lpstr>Sheet2</vt:lpstr>
      <vt:lpstr>Sheet3</vt:lpstr>
      <vt:lpstr>Sheet4</vt:lpstr>
      <vt:lpstr>Sheet5</vt:lpstr>
      <vt:lpstr>Sheet6</vt:lpstr>
      <vt:lpstr>Sheet7</vt:lpstr>
      <vt:lpstr>Sheet8</vt:lpstr>
      <vt:lpstr>Sheet9</vt:lpstr>
      <vt:lpstr>Sheet10</vt:lpstr>
      <vt:lpstr>Sheet11</vt:lpstr>
      <vt:lpstr>Sheet12</vt:lpstr>
      <vt:lpstr>C.5.9.1!Print_Area</vt:lpstr>
      <vt:lpstr>'C.5.9.2 Register 201819'!Print_Area</vt:lpstr>
      <vt:lpstr>'C.5.9.3 Disclosure note'!Print_Area</vt:lpstr>
      <vt:lpstr>'C5.9.3Council item schedule'!Print_Area</vt:lpstr>
      <vt:lpstr>'Feb 2012 (Z 2.1.1.8)'!Print_Area</vt:lpstr>
      <vt:lpstr>'Gazette vs payday recon'!Print_Area</vt:lpstr>
      <vt:lpstr>'Jul 2011 (Z 2.1.1.1)'!Print_Area</vt:lpstr>
      <vt:lpstr>'Mar 2012 (Z 2.1.1.9)'!Print_Area</vt:lpstr>
      <vt:lpstr>'September 2012(D61)'!Print_Area</vt:lpstr>
      <vt:lpstr>WP!Print_Area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Maduna</dc:creator>
  <cp:lastModifiedBy>Mxolisi M. Budlela</cp:lastModifiedBy>
  <cp:lastPrinted>2019-01-25T10:37:06Z</cp:lastPrinted>
  <dcterms:created xsi:type="dcterms:W3CDTF">2012-06-28T11:31:13Z</dcterms:created>
  <dcterms:modified xsi:type="dcterms:W3CDTF">2019-11-29T15:00:00Z</dcterms:modified>
</cp:coreProperties>
</file>