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:\DRAFT MTREF 31 MAY 2021\MMM Submission\Annexures\"/>
    </mc:Choice>
  </mc:AlternateContent>
  <xr:revisionPtr revIDLastSave="0" documentId="8_{184AC82B-08E8-48E0-93D7-5E2C89FB663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UMMARY &amp; FBE" sheetId="6" r:id="rId1"/>
    <sheet name="MMM 20182019 Bulk Purchases" sheetId="1" state="hidden" r:id="rId2"/>
    <sheet name="MMM 20182019 BulkPurchases R91m" sheetId="2" state="hidden" r:id="rId3"/>
    <sheet name="MMM 20212022" sheetId="3" r:id="rId4"/>
    <sheet name="MMM 20202021 Bulk Purchases" sheetId="7" state="hidden" r:id="rId5"/>
    <sheet name="MMM 20212022 Bulk Purchases" sheetId="4" r:id="rId6"/>
    <sheet name="MMM 20222023 Bulk Purchases" sheetId="5" r:id="rId7"/>
    <sheet name="MMM 20232024 Bulk Purchases" sheetId="8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4" l="1"/>
  <c r="J6" i="4" l="1"/>
  <c r="N6" i="3" l="1"/>
  <c r="B32" i="5" l="1"/>
  <c r="B8" i="5"/>
  <c r="M22" i="8" l="1"/>
  <c r="L22" i="8"/>
  <c r="K22" i="8"/>
  <c r="J22" i="8"/>
  <c r="I22" i="8"/>
  <c r="H22" i="8"/>
  <c r="G22" i="8"/>
  <c r="F22" i="8"/>
  <c r="E22" i="8"/>
  <c r="D22" i="8"/>
  <c r="C22" i="8"/>
  <c r="B22" i="8"/>
  <c r="N21" i="8"/>
  <c r="N20" i="8"/>
  <c r="N19" i="8"/>
  <c r="N18" i="8"/>
  <c r="M17" i="8"/>
  <c r="L17" i="8"/>
  <c r="K17" i="8"/>
  <c r="J17" i="8"/>
  <c r="I17" i="8"/>
  <c r="H17" i="8"/>
  <c r="G17" i="8"/>
  <c r="F17" i="8"/>
  <c r="E17" i="8"/>
  <c r="D17" i="8"/>
  <c r="C17" i="8"/>
  <c r="B17" i="8"/>
  <c r="M9" i="8"/>
  <c r="L9" i="8"/>
  <c r="K9" i="8"/>
  <c r="J9" i="8"/>
  <c r="I9" i="8"/>
  <c r="H9" i="8"/>
  <c r="G9" i="8"/>
  <c r="F9" i="8"/>
  <c r="E9" i="8"/>
  <c r="D9" i="8"/>
  <c r="C9" i="8"/>
  <c r="B8" i="8"/>
  <c r="B9" i="8" s="1"/>
  <c r="N7" i="8"/>
  <c r="N6" i="8"/>
  <c r="N5" i="8"/>
  <c r="N4" i="8"/>
  <c r="N22" i="8" l="1"/>
  <c r="B25" i="8" s="1"/>
  <c r="N8" i="8"/>
  <c r="N9" i="8" s="1"/>
  <c r="B12" i="8" s="1"/>
  <c r="B27" i="8" l="1"/>
  <c r="G4" i="6"/>
  <c r="B14" i="8"/>
  <c r="G3" i="6"/>
  <c r="B22" i="7"/>
  <c r="C22" i="7"/>
  <c r="D22" i="7"/>
  <c r="E22" i="7"/>
  <c r="F22" i="7"/>
  <c r="G5" i="6" l="1"/>
  <c r="B30" i="8"/>
  <c r="C4" i="6"/>
  <c r="C3" i="6"/>
  <c r="M17" i="5"/>
  <c r="L17" i="5"/>
  <c r="K17" i="5"/>
  <c r="J17" i="5"/>
  <c r="I17" i="5"/>
  <c r="H17" i="5"/>
  <c r="G17" i="5"/>
  <c r="F17" i="5"/>
  <c r="E17" i="5"/>
  <c r="D17" i="5"/>
  <c r="C17" i="5"/>
  <c r="B17" i="5"/>
  <c r="M17" i="4"/>
  <c r="L17" i="4"/>
  <c r="K17" i="4"/>
  <c r="J17" i="4"/>
  <c r="I17" i="4"/>
  <c r="H17" i="4"/>
  <c r="G17" i="4"/>
  <c r="F17" i="4"/>
  <c r="E17" i="4"/>
  <c r="D17" i="4"/>
  <c r="C17" i="4"/>
  <c r="B17" i="4"/>
  <c r="L17" i="7" l="1"/>
  <c r="K17" i="7"/>
  <c r="J17" i="7"/>
  <c r="I17" i="7"/>
  <c r="H17" i="7"/>
  <c r="G17" i="7"/>
  <c r="F17" i="7"/>
  <c r="E17" i="7"/>
  <c r="D17" i="7"/>
  <c r="C17" i="7"/>
  <c r="B17" i="7"/>
  <c r="M17" i="7"/>
  <c r="M22" i="7" l="1"/>
  <c r="L22" i="7"/>
  <c r="K22" i="7"/>
  <c r="J22" i="7"/>
  <c r="I22" i="7"/>
  <c r="H22" i="7"/>
  <c r="G22" i="7"/>
  <c r="N21" i="7"/>
  <c r="N20" i="7"/>
  <c r="N19" i="7"/>
  <c r="N18" i="7"/>
  <c r="M9" i="7"/>
  <c r="L9" i="7"/>
  <c r="K9" i="7"/>
  <c r="J9" i="7"/>
  <c r="I9" i="7"/>
  <c r="H9" i="7"/>
  <c r="G9" i="7"/>
  <c r="F9" i="7"/>
  <c r="E9" i="7"/>
  <c r="D9" i="7"/>
  <c r="C9" i="7"/>
  <c r="B9" i="7"/>
  <c r="N8" i="7"/>
  <c r="N7" i="7"/>
  <c r="N6" i="7"/>
  <c r="N5" i="7"/>
  <c r="N4" i="7"/>
  <c r="N22" i="7" l="1"/>
  <c r="N9" i="7"/>
  <c r="C5" i="6"/>
  <c r="B25" i="7" l="1"/>
  <c r="B27" i="7" s="1"/>
  <c r="B12" i="7"/>
  <c r="B14" i="7" s="1"/>
  <c r="B30" i="7" l="1"/>
  <c r="N11" i="2"/>
  <c r="N12" i="2" s="1"/>
  <c r="N8" i="5"/>
  <c r="N21" i="3" l="1"/>
  <c r="N20" i="3"/>
  <c r="N19" i="3"/>
  <c r="N18" i="3"/>
  <c r="M9" i="3"/>
  <c r="N7" i="3"/>
  <c r="N5" i="3"/>
  <c r="N4" i="3"/>
  <c r="N22" i="3" l="1"/>
  <c r="N9" i="3"/>
  <c r="B29" i="3" s="1"/>
  <c r="M22" i="3"/>
  <c r="L22" i="3"/>
  <c r="K22" i="3"/>
  <c r="J22" i="3"/>
  <c r="I22" i="3"/>
  <c r="H22" i="3"/>
  <c r="G22" i="3"/>
  <c r="F22" i="3"/>
  <c r="E22" i="3"/>
  <c r="D22" i="3"/>
  <c r="C22" i="3"/>
  <c r="B22" i="3"/>
  <c r="L9" i="3"/>
  <c r="K9" i="3"/>
  <c r="J9" i="3"/>
  <c r="I9" i="3"/>
  <c r="H9" i="3"/>
  <c r="G9" i="3"/>
  <c r="F9" i="3"/>
  <c r="E9" i="3"/>
  <c r="D9" i="3"/>
  <c r="C9" i="3"/>
  <c r="B9" i="3"/>
  <c r="B13" i="3" l="1"/>
  <c r="D3" i="6" s="1"/>
  <c r="B26" i="3"/>
  <c r="N21" i="5"/>
  <c r="N21" i="4"/>
  <c r="N20" i="5"/>
  <c r="N20" i="4"/>
  <c r="N18" i="4"/>
  <c r="N19" i="4"/>
  <c r="N7" i="5"/>
  <c r="N7" i="4"/>
  <c r="N6" i="5"/>
  <c r="N5" i="4"/>
  <c r="N4" i="4"/>
  <c r="N11" i="3"/>
  <c r="N25" i="3" s="1"/>
  <c r="L22" i="4"/>
  <c r="K22" i="4"/>
  <c r="G22" i="4"/>
  <c r="D22" i="4"/>
  <c r="C22" i="4"/>
  <c r="K22" i="5"/>
  <c r="J22" i="5"/>
  <c r="I22" i="4"/>
  <c r="G22" i="5"/>
  <c r="E22" i="5"/>
  <c r="C22" i="5"/>
  <c r="M22" i="4"/>
  <c r="M22" i="5"/>
  <c r="L22" i="5"/>
  <c r="J22" i="4"/>
  <c r="I22" i="5"/>
  <c r="H22" i="4"/>
  <c r="H22" i="5"/>
  <c r="F22" i="5"/>
  <c r="F22" i="4"/>
  <c r="E22" i="4"/>
  <c r="D22" i="5"/>
  <c r="B22" i="4"/>
  <c r="C9" i="4"/>
  <c r="L9" i="4"/>
  <c r="K9" i="4"/>
  <c r="H9" i="4"/>
  <c r="F9" i="4"/>
  <c r="B9" i="4"/>
  <c r="M9" i="4"/>
  <c r="L9" i="5"/>
  <c r="K9" i="5"/>
  <c r="I9" i="4"/>
  <c r="G9" i="5"/>
  <c r="F9" i="5"/>
  <c r="D9" i="5"/>
  <c r="C9" i="5"/>
  <c r="M9" i="5"/>
  <c r="J9" i="5"/>
  <c r="I9" i="5"/>
  <c r="H9" i="5"/>
  <c r="G9" i="4"/>
  <c r="E9" i="4"/>
  <c r="E9" i="5"/>
  <c r="D9" i="4"/>
  <c r="B27" i="3" l="1"/>
  <c r="D4" i="6"/>
  <c r="B14" i="3"/>
  <c r="B22" i="5"/>
  <c r="N22" i="4"/>
  <c r="N18" i="5"/>
  <c r="N19" i="5"/>
  <c r="B9" i="5"/>
  <c r="N5" i="5"/>
  <c r="N4" i="5"/>
  <c r="B26" i="2"/>
  <c r="B27" i="2" s="1"/>
  <c r="D5" i="6" l="1"/>
  <c r="B30" i="3"/>
  <c r="E4" i="6"/>
  <c r="B25" i="4"/>
  <c r="B27" i="4" s="1"/>
  <c r="N22" i="5"/>
  <c r="N9" i="5"/>
  <c r="B13" i="2"/>
  <c r="B14" i="2" s="1"/>
  <c r="B30" i="2" s="1"/>
  <c r="B25" i="5" l="1"/>
  <c r="B27" i="5" s="1"/>
  <c r="F4" i="6"/>
  <c r="B12" i="5"/>
  <c r="B14" i="5" s="1"/>
  <c r="F3" i="6"/>
  <c r="B26" i="1"/>
  <c r="B27" i="1" s="1"/>
  <c r="B13" i="1"/>
  <c r="B14" i="1" s="1"/>
  <c r="B30" i="1" l="1"/>
  <c r="F5" i="6"/>
  <c r="B30" i="5"/>
  <c r="J9" i="4"/>
  <c r="N6" i="4"/>
  <c r="N9" i="4" s="1"/>
  <c r="E3" i="6" l="1"/>
  <c r="E5" i="6" s="1"/>
  <c r="B12" i="4"/>
  <c r="B14" i="4" s="1"/>
  <c r="B30" i="4" s="1"/>
  <c r="F11" i="6" l="1"/>
  <c r="F13" i="6" s="1"/>
</calcChain>
</file>

<file path=xl/sharedStrings.xml><?xml version="1.0" encoding="utf-8"?>
<sst xmlns="http://schemas.openxmlformats.org/spreadsheetml/2006/main" count="195" uniqueCount="56">
  <si>
    <t xml:space="preserve">Projected Mangaung Bulk Purchases - 2018/2019 Financial Year </t>
  </si>
  <si>
    <t>Town</t>
  </si>
  <si>
    <t>Grand Totals</t>
  </si>
  <si>
    <t>Megaflex - Bloemfontein</t>
  </si>
  <si>
    <t>Megaflex - Botshabelo</t>
  </si>
  <si>
    <t>Miniflex - Botshabelo Jazzman DC 132kV</t>
  </si>
  <si>
    <t>Ruraflex Interval - Thaba Nchu</t>
  </si>
  <si>
    <t>TOTAL</t>
  </si>
  <si>
    <t>Projected Naledi Bulk Purchases - 2018/2019 Financial Year</t>
  </si>
  <si>
    <t>Ruraflex Interval - Van Stadensrus</t>
  </si>
  <si>
    <t>Ruraflex Interval - Dewetsdorp</t>
  </si>
  <si>
    <t>Ruraflex Interval - Wepener</t>
  </si>
  <si>
    <t>Ruraflex Interval - Wepener (Kanana Township)</t>
  </si>
  <si>
    <t>Actuals</t>
  </si>
  <si>
    <t>Approved Budged 2018/2019</t>
  </si>
  <si>
    <t xml:space="preserve">Mid Year Review 2018/2019 Projection </t>
  </si>
  <si>
    <t>Shortfall</t>
  </si>
  <si>
    <t>PAYMENT ARRANGEMENT - Megaflex - Bloemfontein</t>
  </si>
  <si>
    <t>Projections - With 7.23% Increase from Eskom</t>
  </si>
  <si>
    <t>Projections - With -1.6% Increase from Eskom</t>
  </si>
  <si>
    <t>Projections - With only 0.27% Increase from Eskom</t>
  </si>
  <si>
    <t xml:space="preserve">Total Shortfall Mid Year Review 2018/2019 Projection </t>
  </si>
  <si>
    <t xml:space="preserve">Projected Mangaung Bulk Purchases - 2020/2021 Financial Year </t>
  </si>
  <si>
    <t xml:space="preserve">Mid Year Review 2020/2021 Projection </t>
  </si>
  <si>
    <t>Projected Naledi Bulk Purchases - 2020/2021 Financial Year</t>
  </si>
  <si>
    <t xml:space="preserve">Total Shortfall Mid Year Review 2020/2021 Projection </t>
  </si>
  <si>
    <t xml:space="preserve">Projected Mangaung Bulk Purchases - 2021/2022 Financial Year </t>
  </si>
  <si>
    <t xml:space="preserve">Mid Year Review 2021/2022 Projection </t>
  </si>
  <si>
    <t>Projected Naledi Bulk Purchases - 2021/2022 Financial Year</t>
  </si>
  <si>
    <t>AREAS</t>
  </si>
  <si>
    <t xml:space="preserve">CENTLEC </t>
  </si>
  <si>
    <t>NALEDI</t>
  </si>
  <si>
    <t xml:space="preserve">Projected Mangaung Bulk Purchases - 2022/2023 Financial Year </t>
  </si>
  <si>
    <t xml:space="preserve">Mid Year Review 2022/2023 Projection </t>
  </si>
  <si>
    <t>Projected Naledi Bulk Purchases - 2022/2023 Financial Year</t>
  </si>
  <si>
    <t xml:space="preserve">Total Shortfall Mid Year Review 2022/2023 Projection </t>
  </si>
  <si>
    <t>MTREF 2022-23</t>
  </si>
  <si>
    <t>Draft Budget Naledi 2020/2021</t>
  </si>
  <si>
    <t>Draft Budget Mangaung 2020/2021</t>
  </si>
  <si>
    <t>Draft Budget 2021/2022</t>
  </si>
  <si>
    <t>Draft Budget 2022/2023</t>
  </si>
  <si>
    <t>MTREF 2023-24</t>
  </si>
  <si>
    <t>BULK PURCHASES</t>
  </si>
  <si>
    <t>FBE Expense</t>
  </si>
  <si>
    <t>Bulk Purchase excl FBE expense</t>
  </si>
  <si>
    <t xml:space="preserve">Projected Mangaung Bulk Purchases - 2023/2024 Financial Year </t>
  </si>
  <si>
    <t>Approved Budged 2023/2024</t>
  </si>
  <si>
    <t xml:space="preserve">Mid Year Review 2023/2024 Projection </t>
  </si>
  <si>
    <t>Projected Naledi Bulk Purchases - 2023/2024 Financial Year</t>
  </si>
  <si>
    <t>Approved Budged 2020/2021</t>
  </si>
  <si>
    <t>Total Adjusted Budget  2020/2021</t>
  </si>
  <si>
    <t xml:space="preserve">Budget shortfall </t>
  </si>
  <si>
    <t>Orginal Budget 2020-21</t>
  </si>
  <si>
    <t>Adj Budget 2020-21</t>
  </si>
  <si>
    <t>Budget 2021-2022</t>
  </si>
  <si>
    <t>FBE EXPENSE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</si>
</sst>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R&quot;#,##0.00;[Red]\-&quot;R&quot;#,##0.00"/>
    <numFmt numFmtId="44" formatCode="_-&quot;R&quot;* #,##0.00_-;\-&quot;R&quot;* #,##0.00_-;_-&quot;R&quot;* &quot;-&quot;??_-;_-@_-"/>
    <numFmt numFmtId="164" formatCode="&quot;R&quot;\ #,##0.00;[Red]&quot;R&quot;\ \-#,##0.00"/>
    <numFmt numFmtId="165" formatCode="_ * #,##0.00_ ;_ * \-#,##0.00_ ;_ * &quot;-&quot;??_ ;_ @_ "/>
    <numFmt numFmtId="166" formatCode="_(* #,##0.00_);_(* \(#,##0.00\);_(* &quot;-&quot;??_);_(@_)"/>
    <numFmt numFmtId="167" formatCode="[$-409]mmmm\-yy;@"/>
    <numFmt numFmtId="168" formatCode="[$R-434]\ #,##0.00"/>
    <numFmt numFmtId="169" formatCode="_(* #,##0_);_(* \(#,##0\);_(* &quot;-&quot;??_);_(@_)"/>
    <numFmt numFmtId="170" formatCode="&quot;R&quot;\ #,##0.00"/>
    <numFmt numFmtId="171" formatCode="[$R-434]#,##0.00"/>
    <numFmt numFmtId="172" formatCode="&quot;R&quot;\ #,##0"/>
    <numFmt numFmtId="173" formatCode="&quot;R&quot;\ #,##0.000"/>
    <numFmt numFmtId="174" formatCode="#,##0.000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sz val="12"/>
      <color theme="1"/>
      <name val="Arial Narrow"/>
      <family val="2"/>
    </font>
    <font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132">
    <xf numFmtId="0" fontId="0" fillId="0" borderId="0" xfId="0"/>
    <xf numFmtId="0" fontId="2" fillId="0" borderId="4" xfId="0" applyFont="1" applyBorder="1"/>
    <xf numFmtId="0" fontId="2" fillId="0" borderId="6" xfId="0" applyFont="1" applyBorder="1"/>
    <xf numFmtId="0" fontId="2" fillId="0" borderId="9" xfId="0" applyFont="1" applyBorder="1"/>
    <xf numFmtId="0" fontId="2" fillId="0" borderId="0" xfId="0" applyFont="1" applyBorder="1"/>
    <xf numFmtId="168" fontId="4" fillId="2" borderId="15" xfId="0" applyNumberFormat="1" applyFont="1" applyFill="1" applyBorder="1"/>
    <xf numFmtId="167" fontId="2" fillId="3" borderId="1" xfId="0" applyNumberFormat="1" applyFont="1" applyFill="1" applyBorder="1"/>
    <xf numFmtId="167" fontId="2" fillId="3" borderId="2" xfId="0" applyNumberFormat="1" applyFont="1" applyFill="1" applyBorder="1"/>
    <xf numFmtId="168" fontId="4" fillId="3" borderId="7" xfId="0" applyNumberFormat="1" applyFont="1" applyFill="1" applyBorder="1"/>
    <xf numFmtId="168" fontId="4" fillId="3" borderId="8" xfId="0" applyNumberFormat="1" applyFont="1" applyFill="1" applyBorder="1"/>
    <xf numFmtId="168" fontId="1" fillId="2" borderId="8" xfId="0" applyNumberFormat="1" applyFont="1" applyFill="1" applyBorder="1"/>
    <xf numFmtId="168" fontId="4" fillId="3" borderId="10" xfId="0" applyNumberFormat="1" applyFont="1" applyFill="1" applyBorder="1"/>
    <xf numFmtId="168" fontId="2" fillId="3" borderId="1" xfId="0" applyNumberFormat="1" applyFont="1" applyFill="1" applyBorder="1"/>
    <xf numFmtId="168" fontId="4" fillId="3" borderId="1" xfId="0" applyNumberFormat="1" applyFont="1" applyFill="1" applyBorder="1"/>
    <xf numFmtId="168" fontId="2" fillId="3" borderId="7" xfId="0" applyNumberFormat="1" applyFont="1" applyFill="1" applyBorder="1"/>
    <xf numFmtId="168" fontId="2" fillId="3" borderId="6" xfId="0" applyNumberFormat="1" applyFont="1" applyFill="1" applyBorder="1"/>
    <xf numFmtId="168" fontId="3" fillId="3" borderId="17" xfId="0" applyNumberFormat="1" applyFont="1" applyFill="1" applyBorder="1"/>
    <xf numFmtId="168" fontId="2" fillId="3" borderId="18" xfId="0" applyNumberFormat="1" applyFont="1" applyFill="1" applyBorder="1"/>
    <xf numFmtId="168" fontId="2" fillId="3" borderId="8" xfId="0" applyNumberFormat="1" applyFont="1" applyFill="1" applyBorder="1"/>
    <xf numFmtId="168" fontId="2" fillId="3" borderId="10" xfId="0" applyNumberFormat="1" applyFont="1" applyFill="1" applyBorder="1"/>
    <xf numFmtId="168" fontId="2" fillId="3" borderId="16" xfId="0" applyNumberFormat="1" applyFont="1" applyFill="1" applyBorder="1"/>
    <xf numFmtId="168" fontId="2" fillId="3" borderId="14" xfId="0" applyNumberFormat="1" applyFont="1" applyFill="1" applyBorder="1"/>
    <xf numFmtId="168" fontId="2" fillId="3" borderId="15" xfId="0" applyNumberFormat="1" applyFont="1" applyFill="1" applyBorder="1"/>
    <xf numFmtId="168" fontId="4" fillId="2" borderId="20" xfId="0" applyNumberFormat="1" applyFont="1" applyFill="1" applyBorder="1"/>
    <xf numFmtId="167" fontId="3" fillId="2" borderId="2" xfId="0" applyNumberFormat="1" applyFont="1" applyFill="1" applyBorder="1"/>
    <xf numFmtId="167" fontId="3" fillId="2" borderId="3" xfId="0" applyNumberFormat="1" applyFont="1" applyFill="1" applyBorder="1"/>
    <xf numFmtId="0" fontId="3" fillId="2" borderId="5" xfId="0" applyFont="1" applyFill="1" applyBorder="1"/>
    <xf numFmtId="168" fontId="3" fillId="2" borderId="5" xfId="0" applyNumberFormat="1" applyFont="1" applyFill="1" applyBorder="1"/>
    <xf numFmtId="168" fontId="1" fillId="2" borderId="16" xfId="0" applyNumberFormat="1" applyFont="1" applyFill="1" applyBorder="1"/>
    <xf numFmtId="168" fontId="1" fillId="2" borderId="19" xfId="0" applyNumberFormat="1" applyFont="1" applyFill="1" applyBorder="1"/>
    <xf numFmtId="168" fontId="3" fillId="2" borderId="20" xfId="0" applyNumberFormat="1" applyFont="1" applyFill="1" applyBorder="1"/>
    <xf numFmtId="168" fontId="3" fillId="2" borderId="1" xfId="0" applyNumberFormat="1" applyFont="1" applyFill="1" applyBorder="1"/>
    <xf numFmtId="0" fontId="2" fillId="0" borderId="0" xfId="0" applyFont="1" applyBorder="1" applyAlignment="1">
      <alignment horizontal="center"/>
    </xf>
    <xf numFmtId="0" fontId="2" fillId="0" borderId="21" xfId="0" applyFont="1" applyFill="1" applyBorder="1"/>
    <xf numFmtId="168" fontId="2" fillId="0" borderId="21" xfId="0" applyNumberFormat="1" applyFont="1" applyBorder="1"/>
    <xf numFmtId="0" fontId="3" fillId="0" borderId="22" xfId="0" applyFont="1" applyBorder="1"/>
    <xf numFmtId="168" fontId="3" fillId="0" borderId="23" xfId="0" applyNumberFormat="1" applyFont="1" applyBorder="1"/>
    <xf numFmtId="0" fontId="2" fillId="0" borderId="0" xfId="0" applyFont="1" applyAlignment="1">
      <alignment horizontal="right"/>
    </xf>
    <xf numFmtId="168" fontId="2" fillId="0" borderId="24" xfId="0" applyNumberFormat="1" applyFont="1" applyBorder="1"/>
    <xf numFmtId="0" fontId="0" fillId="0" borderId="0" xfId="0" applyFill="1"/>
    <xf numFmtId="0" fontId="2" fillId="0" borderId="0" xfId="0" applyFont="1" applyFill="1" applyBorder="1" applyAlignment="1">
      <alignment horizontal="center"/>
    </xf>
    <xf numFmtId="168" fontId="0" fillId="0" borderId="0" xfId="0" applyNumberFormat="1"/>
    <xf numFmtId="167" fontId="3" fillId="2" borderId="1" xfId="0" applyNumberFormat="1" applyFont="1" applyFill="1" applyBorder="1"/>
    <xf numFmtId="168" fontId="1" fillId="2" borderId="7" xfId="0" applyNumberFormat="1" applyFont="1" applyFill="1" applyBorder="1"/>
    <xf numFmtId="168" fontId="1" fillId="2" borderId="6" xfId="0" applyNumberFormat="1" applyFont="1" applyFill="1" applyBorder="1"/>
    <xf numFmtId="168" fontId="1" fillId="2" borderId="17" xfId="0" applyNumberFormat="1" applyFont="1" applyFill="1" applyBorder="1"/>
    <xf numFmtId="168" fontId="1" fillId="2" borderId="18" xfId="0" applyNumberFormat="1" applyFont="1" applyFill="1" applyBorder="1"/>
    <xf numFmtId="168" fontId="1" fillId="2" borderId="10" xfId="0" applyNumberFormat="1" applyFont="1" applyFill="1" applyBorder="1"/>
    <xf numFmtId="168" fontId="1" fillId="2" borderId="14" xfId="0" applyNumberFormat="1" applyFont="1" applyFill="1" applyBorder="1"/>
    <xf numFmtId="168" fontId="1" fillId="2" borderId="15" xfId="0" applyNumberFormat="1" applyFont="1" applyFill="1" applyBorder="1"/>
    <xf numFmtId="168" fontId="2" fillId="0" borderId="0" xfId="0" applyNumberFormat="1" applyFont="1" applyBorder="1" applyAlignment="1">
      <alignment horizontal="center"/>
    </xf>
    <xf numFmtId="0" fontId="6" fillId="4" borderId="16" xfId="0" applyFont="1" applyFill="1" applyBorder="1" applyAlignment="1">
      <alignment vertical="center"/>
    </xf>
    <xf numFmtId="0" fontId="6" fillId="4" borderId="16" xfId="0" applyFont="1" applyFill="1" applyBorder="1" applyAlignment="1">
      <alignment horizontal="center" vertical="center" wrapText="1"/>
    </xf>
    <xf numFmtId="0" fontId="6" fillId="0" borderId="16" xfId="0" applyFont="1" applyBorder="1"/>
    <xf numFmtId="169" fontId="6" fillId="0" borderId="16" xfId="1" applyNumberFormat="1" applyFont="1" applyBorder="1"/>
    <xf numFmtId="169" fontId="7" fillId="0" borderId="25" xfId="0" applyNumberFormat="1" applyFont="1" applyBorder="1"/>
    <xf numFmtId="169" fontId="8" fillId="0" borderId="16" xfId="1" applyNumberFormat="1" applyFont="1" applyBorder="1"/>
    <xf numFmtId="170" fontId="1" fillId="2" borderId="16" xfId="0" applyNumberFormat="1" applyFont="1" applyFill="1" applyBorder="1"/>
    <xf numFmtId="170" fontId="2" fillId="0" borderId="16" xfId="1" applyNumberFormat="1" applyFont="1" applyBorder="1"/>
    <xf numFmtId="168" fontId="1" fillId="0" borderId="0" xfId="0" applyNumberFormat="1" applyFont="1" applyFill="1" applyBorder="1"/>
    <xf numFmtId="0" fontId="3" fillId="0" borderId="26" xfId="0" applyFont="1" applyBorder="1"/>
    <xf numFmtId="0" fontId="2" fillId="0" borderId="5" xfId="0" applyFont="1" applyFill="1" applyBorder="1"/>
    <xf numFmtId="171" fontId="2" fillId="0" borderId="27" xfId="0" applyNumberFormat="1" applyFont="1" applyBorder="1"/>
    <xf numFmtId="0" fontId="2" fillId="0" borderId="5" xfId="0" applyFont="1" applyBorder="1"/>
    <xf numFmtId="170" fontId="0" fillId="3" borderId="16" xfId="0" applyNumberFormat="1" applyFont="1" applyFill="1" applyBorder="1"/>
    <xf numFmtId="168" fontId="0" fillId="3" borderId="14" xfId="0" applyNumberFormat="1" applyFont="1" applyFill="1" applyBorder="1"/>
    <xf numFmtId="168" fontId="0" fillId="3" borderId="15" xfId="0" applyNumberFormat="1" applyFont="1" applyFill="1" applyBorder="1"/>
    <xf numFmtId="0" fontId="2" fillId="2" borderId="13" xfId="0" applyFont="1" applyFill="1" applyBorder="1" applyAlignment="1"/>
    <xf numFmtId="168" fontId="2" fillId="3" borderId="13" xfId="0" applyNumberFormat="1" applyFont="1" applyFill="1" applyBorder="1" applyAlignment="1"/>
    <xf numFmtId="0" fontId="2" fillId="3" borderId="13" xfId="0" applyFont="1" applyFill="1" applyBorder="1" applyAlignment="1"/>
    <xf numFmtId="0" fontId="3" fillId="0" borderId="9" xfId="0" applyFont="1" applyBorder="1"/>
    <xf numFmtId="172" fontId="9" fillId="0" borderId="0" xfId="0" applyNumberFormat="1" applyFont="1" applyBorder="1" applyAlignment="1">
      <alignment horizontal="right" vertical="center"/>
    </xf>
    <xf numFmtId="168" fontId="3" fillId="2" borderId="12" xfId="0" applyNumberFormat="1" applyFont="1" applyFill="1" applyBorder="1"/>
    <xf numFmtId="167" fontId="3" fillId="2" borderId="32" xfId="0" applyNumberFormat="1" applyFont="1" applyFill="1" applyBorder="1"/>
    <xf numFmtId="167" fontId="3" fillId="2" borderId="33" xfId="0" applyNumberFormat="1" applyFont="1" applyFill="1" applyBorder="1"/>
    <xf numFmtId="167" fontId="3" fillId="2" borderId="34" xfId="0" applyNumberFormat="1" applyFont="1" applyFill="1" applyBorder="1"/>
    <xf numFmtId="168" fontId="3" fillId="2" borderId="31" xfId="0" applyNumberFormat="1" applyFont="1" applyFill="1" applyBorder="1"/>
    <xf numFmtId="0" fontId="3" fillId="2" borderId="3" xfId="0" applyFont="1" applyFill="1" applyBorder="1"/>
    <xf numFmtId="44" fontId="1" fillId="2" borderId="16" xfId="0" applyNumberFormat="1" applyFont="1" applyFill="1" applyBorder="1"/>
    <xf numFmtId="44" fontId="1" fillId="2" borderId="8" xfId="0" applyNumberFormat="1" applyFont="1" applyFill="1" applyBorder="1" applyAlignment="1">
      <alignment horizontal="center" vertical="center"/>
    </xf>
    <xf numFmtId="44" fontId="1" fillId="2" borderId="16" xfId="0" applyNumberFormat="1" applyFont="1" applyFill="1" applyBorder="1" applyAlignment="1">
      <alignment horizontal="center" vertical="center"/>
    </xf>
    <xf numFmtId="44" fontId="3" fillId="2" borderId="29" xfId="0" applyNumberFormat="1" applyFont="1" applyFill="1" applyBorder="1"/>
    <xf numFmtId="44" fontId="3" fillId="2" borderId="30" xfId="0" applyNumberFormat="1" applyFont="1" applyFill="1" applyBorder="1"/>
    <xf numFmtId="44" fontId="3" fillId="2" borderId="31" xfId="0" applyNumberFormat="1" applyFont="1" applyFill="1" applyBorder="1"/>
    <xf numFmtId="168" fontId="3" fillId="2" borderId="29" xfId="0" applyNumberFormat="1" applyFont="1" applyFill="1" applyBorder="1"/>
    <xf numFmtId="44" fontId="9" fillId="2" borderId="16" xfId="0" applyNumberFormat="1" applyFont="1" applyFill="1" applyBorder="1" applyAlignment="1">
      <alignment horizontal="center" vertical="center"/>
    </xf>
    <xf numFmtId="169" fontId="8" fillId="0" borderId="9" xfId="1" applyNumberFormat="1" applyFont="1" applyBorder="1"/>
    <xf numFmtId="169" fontId="7" fillId="0" borderId="35" xfId="0" applyNumberFormat="1" applyFont="1" applyBorder="1"/>
    <xf numFmtId="0" fontId="0" fillId="0" borderId="36" xfId="0" applyFill="1" applyBorder="1"/>
    <xf numFmtId="0" fontId="0" fillId="0" borderId="37" xfId="0" applyFill="1" applyBorder="1"/>
    <xf numFmtId="173" fontId="0" fillId="0" borderId="37" xfId="0" applyNumberFormat="1" applyFill="1" applyBorder="1"/>
    <xf numFmtId="0" fontId="0" fillId="0" borderId="38" xfId="0" applyFill="1" applyBorder="1"/>
    <xf numFmtId="164" fontId="2" fillId="0" borderId="0" xfId="0" applyNumberFormat="1" applyFont="1" applyFill="1" applyBorder="1"/>
    <xf numFmtId="0" fontId="0" fillId="0" borderId="15" xfId="0" applyFill="1" applyBorder="1"/>
    <xf numFmtId="0" fontId="0" fillId="0" borderId="39" xfId="0" applyFill="1" applyBorder="1"/>
    <xf numFmtId="0" fontId="0" fillId="0" borderId="0" xfId="0" applyFill="1" applyBorder="1"/>
    <xf numFmtId="174" fontId="0" fillId="0" borderId="0" xfId="0" applyNumberFormat="1" applyFill="1" applyBorder="1"/>
    <xf numFmtId="0" fontId="0" fillId="0" borderId="6" xfId="0" applyFill="1" applyBorder="1"/>
    <xf numFmtId="0" fontId="0" fillId="0" borderId="41" xfId="0" applyFill="1" applyBorder="1"/>
    <xf numFmtId="174" fontId="0" fillId="0" borderId="41" xfId="0" applyNumberFormat="1" applyFill="1" applyBorder="1"/>
    <xf numFmtId="0" fontId="0" fillId="0" borderId="18" xfId="0" applyFill="1" applyBorder="1"/>
    <xf numFmtId="0" fontId="2" fillId="0" borderId="0" xfId="0" applyFont="1"/>
    <xf numFmtId="164" fontId="0" fillId="5" borderId="40" xfId="0" applyNumberFormat="1" applyFill="1" applyBorder="1"/>
    <xf numFmtId="164" fontId="2" fillId="5" borderId="8" xfId="0" applyNumberFormat="1" applyFont="1" applyFill="1" applyBorder="1"/>
    <xf numFmtId="3" fontId="6" fillId="0" borderId="16" xfId="0" applyNumberFormat="1" applyFont="1" applyBorder="1"/>
    <xf numFmtId="10" fontId="0" fillId="0" borderId="0" xfId="0" applyNumberFormat="1"/>
    <xf numFmtId="166" fontId="10" fillId="0" borderId="16" xfId="1" applyFont="1" applyBorder="1"/>
    <xf numFmtId="166" fontId="2" fillId="0" borderId="16" xfId="1" applyFont="1" applyBorder="1"/>
    <xf numFmtId="170" fontId="13" fillId="3" borderId="16" xfId="0" applyNumberFormat="1" applyFont="1" applyFill="1" applyBorder="1"/>
    <xf numFmtId="170" fontId="14" fillId="2" borderId="16" xfId="0" applyNumberFormat="1" applyFont="1" applyFill="1" applyBorder="1"/>
    <xf numFmtId="170" fontId="14" fillId="2" borderId="0" xfId="0" applyNumberFormat="1" applyFont="1" applyFill="1"/>
    <xf numFmtId="168" fontId="15" fillId="2" borderId="5" xfId="0" applyNumberFormat="1" applyFont="1" applyFill="1" applyBorder="1"/>
    <xf numFmtId="170" fontId="11" fillId="3" borderId="16" xfId="0" applyNumberFormat="1" applyFont="1" applyFill="1" applyBorder="1"/>
    <xf numFmtId="168" fontId="16" fillId="3" borderId="1" xfId="0" applyNumberFormat="1" applyFont="1" applyFill="1" applyBorder="1"/>
    <xf numFmtId="168" fontId="15" fillId="2" borderId="1" xfId="0" applyNumberFormat="1" applyFont="1" applyFill="1" applyBorder="1"/>
    <xf numFmtId="165" fontId="11" fillId="3" borderId="16" xfId="2" applyFont="1" applyFill="1" applyBorder="1"/>
    <xf numFmtId="0" fontId="0" fillId="0" borderId="0" xfId="0" applyBorder="1"/>
    <xf numFmtId="165" fontId="12" fillId="0" borderId="0" xfId="2" applyFont="1" applyFill="1" applyBorder="1"/>
    <xf numFmtId="170" fontId="9" fillId="2" borderId="0" xfId="0" applyNumberFormat="1" applyFont="1" applyFill="1" applyBorder="1" applyAlignment="1">
      <alignment horizontal="right" vertical="center"/>
    </xf>
    <xf numFmtId="8" fontId="0" fillId="0" borderId="0" xfId="0" applyNumberFormat="1"/>
    <xf numFmtId="0" fontId="2" fillId="0" borderId="39" xfId="0" applyFont="1" applyFill="1" applyBorder="1" applyAlignment="1"/>
    <xf numFmtId="0" fontId="2" fillId="0" borderId="0" xfId="0" applyFont="1" applyBorder="1" applyAlignment="1"/>
    <xf numFmtId="0" fontId="2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68" fontId="2" fillId="2" borderId="13" xfId="0" applyNumberFormat="1" applyFont="1" applyFill="1" applyBorder="1" applyAlignment="1">
      <alignment horizontal="center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FFFF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ipone.mokanyane\AppData\Local\Microsoft\Windows\INetCache\Content.Outlook\D0MZTB0P\Annexure%20H%20-%20MMM%20202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MMM 20182019 Bulk Purchases"/>
      <sheetName val="MMM 20182019 BulkPurchases R91m"/>
      <sheetName val="ADJUSTMENT MMM 20192020 Bulk"/>
      <sheetName val="MMM 20202021 Bulk Purchases"/>
      <sheetName val="MMM 20212022 Bulk Purchases"/>
      <sheetName val="MMM 20222023 Bulk Purchases"/>
      <sheetName val="MMM 20232024 Bulk Purchases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B8">
            <v>0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5"/>
  <sheetViews>
    <sheetView tabSelected="1" workbookViewId="0">
      <selection activeCell="F17" sqref="F17"/>
    </sheetView>
  </sheetViews>
  <sheetFormatPr defaultRowHeight="14.4" x14ac:dyDescent="0.3"/>
  <cols>
    <col min="2" max="2" width="12.33203125" bestFit="1" customWidth="1"/>
    <col min="3" max="3" width="27.6640625" customWidth="1"/>
    <col min="4" max="4" width="20.33203125" customWidth="1"/>
    <col min="5" max="5" width="17.6640625" customWidth="1"/>
    <col min="6" max="6" width="18.5546875" customWidth="1"/>
    <col min="7" max="7" width="18.88671875" customWidth="1"/>
  </cols>
  <sheetData>
    <row r="2" spans="2:7" x14ac:dyDescent="0.3">
      <c r="B2" s="51" t="s">
        <v>29</v>
      </c>
      <c r="C2" s="52" t="s">
        <v>52</v>
      </c>
      <c r="D2" s="52" t="s">
        <v>53</v>
      </c>
      <c r="E2" s="52" t="s">
        <v>54</v>
      </c>
      <c r="F2" s="52" t="s">
        <v>36</v>
      </c>
      <c r="G2" s="52" t="s">
        <v>41</v>
      </c>
    </row>
    <row r="3" spans="2:7" x14ac:dyDescent="0.3">
      <c r="B3" s="53" t="s">
        <v>30</v>
      </c>
      <c r="C3" s="54">
        <f>+'MMM 20212022'!B12</f>
        <v>1641072238</v>
      </c>
      <c r="D3" s="54">
        <f>+'MMM 20212022'!B13</f>
        <v>1702659837.6470606</v>
      </c>
      <c r="E3" s="56">
        <f>'MMM 20212022 Bulk Purchases'!N9</f>
        <v>1977011489.0244658</v>
      </c>
      <c r="F3" s="86">
        <f>'MMM 20222023 Bulk Purchases'!N9</f>
        <v>2089056400.974009</v>
      </c>
      <c r="G3" s="104">
        <f>'MMM 20232024 Bulk Purchases'!B12</f>
        <v>2237512176.937253</v>
      </c>
    </row>
    <row r="4" spans="2:7" x14ac:dyDescent="0.3">
      <c r="B4" s="53" t="s">
        <v>31</v>
      </c>
      <c r="C4" s="54">
        <f>+'MMM 20212022'!B25</f>
        <v>0</v>
      </c>
      <c r="D4" s="54">
        <f>+'MMM 20212022'!B26</f>
        <v>22580898.434601642</v>
      </c>
      <c r="E4" s="56">
        <f>+'MMM 20212022 Bulk Purchases'!N22</f>
        <v>25141456.972049825</v>
      </c>
      <c r="F4" s="86">
        <f>+'MMM 20222023 Bulk Purchases'!N22</f>
        <v>26222357.025990844</v>
      </c>
      <c r="G4" s="104">
        <f>'MMM 20232024 Bulk Purchases'!B25</f>
        <v>27591164.06274756</v>
      </c>
    </row>
    <row r="5" spans="2:7" ht="15" thickBot="1" x14ac:dyDescent="0.35">
      <c r="C5" s="55">
        <f t="shared" ref="C5:G5" si="0">SUM(C3:C4)</f>
        <v>1641072238</v>
      </c>
      <c r="D5" s="55">
        <f t="shared" si="0"/>
        <v>1725240736.0816622</v>
      </c>
      <c r="E5" s="87">
        <f t="shared" si="0"/>
        <v>2002152945.9965155</v>
      </c>
      <c r="F5" s="87">
        <f t="shared" si="0"/>
        <v>2115278758</v>
      </c>
      <c r="G5" s="87">
        <f t="shared" si="0"/>
        <v>2265103341.0000005</v>
      </c>
    </row>
    <row r="9" spans="2:7" x14ac:dyDescent="0.3">
      <c r="B9" s="101" t="s">
        <v>55</v>
      </c>
    </row>
    <row r="10" spans="2:7" x14ac:dyDescent="0.3">
      <c r="B10" s="88"/>
      <c r="C10" s="89"/>
      <c r="D10" s="89"/>
      <c r="E10" s="89"/>
      <c r="F10" s="90"/>
      <c r="G10" s="91"/>
    </row>
    <row r="11" spans="2:7" x14ac:dyDescent="0.3">
      <c r="B11" s="120" t="s">
        <v>42</v>
      </c>
      <c r="C11" s="121"/>
      <c r="D11" s="121"/>
      <c r="E11" s="121"/>
      <c r="F11" s="92">
        <f>E5</f>
        <v>2002152945.9965155</v>
      </c>
      <c r="G11" s="93"/>
    </row>
    <row r="12" spans="2:7" x14ac:dyDescent="0.3">
      <c r="B12" s="120" t="s">
        <v>43</v>
      </c>
      <c r="C12" s="121"/>
      <c r="D12" s="121"/>
      <c r="E12" s="121"/>
      <c r="F12" s="102">
        <v>25272446.357990395</v>
      </c>
      <c r="G12" s="93"/>
    </row>
    <row r="13" spans="2:7" x14ac:dyDescent="0.3">
      <c r="B13" s="120" t="s">
        <v>44</v>
      </c>
      <c r="C13" s="121"/>
      <c r="D13" s="121"/>
      <c r="E13" s="121"/>
      <c r="F13" s="103">
        <f>+$F$11-$F$12</f>
        <v>1976880499.638525</v>
      </c>
      <c r="G13" s="93"/>
    </row>
    <row r="14" spans="2:7" x14ac:dyDescent="0.3">
      <c r="B14" s="94"/>
      <c r="C14" s="95"/>
      <c r="D14" s="95"/>
      <c r="E14" s="95"/>
      <c r="F14" s="96"/>
      <c r="G14" s="93"/>
    </row>
    <row r="15" spans="2:7" x14ac:dyDescent="0.3">
      <c r="B15" s="97"/>
      <c r="C15" s="98"/>
      <c r="D15" s="98"/>
      <c r="E15" s="98"/>
      <c r="F15" s="99"/>
      <c r="G15" s="100"/>
    </row>
  </sheetData>
  <mergeCells count="3">
    <mergeCell ref="B11:E11"/>
    <mergeCell ref="B12:E12"/>
    <mergeCell ref="B13:E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0"/>
  <sheetViews>
    <sheetView workbookViewId="0">
      <selection activeCell="D4" sqref="D4"/>
    </sheetView>
  </sheetViews>
  <sheetFormatPr defaultRowHeight="14.4" x14ac:dyDescent="0.3"/>
  <cols>
    <col min="1" max="1" width="47.44140625" customWidth="1"/>
    <col min="2" max="2" width="17.88671875" bestFit="1" customWidth="1"/>
    <col min="3" max="6" width="15.44140625" bestFit="1" customWidth="1"/>
    <col min="7" max="7" width="14.44140625" bestFit="1" customWidth="1"/>
    <col min="8" max="8" width="15.44140625" bestFit="1" customWidth="1"/>
    <col min="9" max="11" width="14.44140625" bestFit="1" customWidth="1"/>
    <col min="12" max="13" width="15.44140625" bestFit="1" customWidth="1"/>
    <col min="14" max="14" width="17.33203125" customWidth="1"/>
  </cols>
  <sheetData>
    <row r="1" spans="1:14" ht="15" thickBot="1" x14ac:dyDescent="0.35"/>
    <row r="2" spans="1:14" ht="15" thickBot="1" x14ac:dyDescent="0.35">
      <c r="A2" s="122" t="s">
        <v>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4"/>
    </row>
    <row r="3" spans="1:14" ht="15" thickBot="1" x14ac:dyDescent="0.35">
      <c r="A3" s="1" t="s">
        <v>1</v>
      </c>
      <c r="B3" s="6">
        <v>43309</v>
      </c>
      <c r="C3" s="7">
        <v>43313</v>
      </c>
      <c r="D3" s="7">
        <v>43344</v>
      </c>
      <c r="E3" s="7">
        <v>43374</v>
      </c>
      <c r="F3" s="7">
        <v>43405</v>
      </c>
      <c r="G3" s="24">
        <v>43435</v>
      </c>
      <c r="H3" s="24">
        <v>43466</v>
      </c>
      <c r="I3" s="24">
        <v>43497</v>
      </c>
      <c r="J3" s="24">
        <v>43525</v>
      </c>
      <c r="K3" s="24">
        <v>43556</v>
      </c>
      <c r="L3" s="24">
        <v>43586</v>
      </c>
      <c r="M3" s="25">
        <v>43617</v>
      </c>
      <c r="N3" s="26" t="s">
        <v>2</v>
      </c>
    </row>
    <row r="4" spans="1:14" ht="15" thickBot="1" x14ac:dyDescent="0.35">
      <c r="A4" s="2" t="s">
        <v>3</v>
      </c>
      <c r="B4" s="14">
        <v>182624581.33000001</v>
      </c>
      <c r="C4" s="15">
        <v>193438995.62</v>
      </c>
      <c r="D4" s="16">
        <v>108482508.09</v>
      </c>
      <c r="E4" s="17">
        <v>107026121.15000001</v>
      </c>
      <c r="F4" s="18">
        <v>104989531.15000001</v>
      </c>
      <c r="G4" s="10">
        <v>83109754.48601602</v>
      </c>
      <c r="H4" s="10">
        <v>86089483.478693798</v>
      </c>
      <c r="I4" s="10">
        <v>78059244.975819811</v>
      </c>
      <c r="J4" s="10">
        <v>82679655.312019601</v>
      </c>
      <c r="K4" s="10">
        <v>78666500.550640807</v>
      </c>
      <c r="L4" s="10">
        <v>91866117.166367412</v>
      </c>
      <c r="M4" s="10">
        <v>152990489.30268499</v>
      </c>
      <c r="N4" s="27">
        <v>1350022982.6122425</v>
      </c>
    </row>
    <row r="5" spans="1:14" ht="15" thickBot="1" x14ac:dyDescent="0.35">
      <c r="A5" s="3" t="s">
        <v>4</v>
      </c>
      <c r="B5" s="19">
        <v>26313568.623</v>
      </c>
      <c r="C5" s="20">
        <v>25755637.256499998</v>
      </c>
      <c r="D5" s="18">
        <v>14705322.228</v>
      </c>
      <c r="E5" s="20">
        <v>14996043.814999999</v>
      </c>
      <c r="F5" s="20">
        <v>14503581.557500001</v>
      </c>
      <c r="G5" s="28">
        <v>12269539.422470577</v>
      </c>
      <c r="H5" s="28">
        <v>12805964.920347229</v>
      </c>
      <c r="I5" s="28">
        <v>12037021.209225517</v>
      </c>
      <c r="J5" s="28">
        <v>12749590.623904707</v>
      </c>
      <c r="K5" s="28">
        <v>12484529.920137079</v>
      </c>
      <c r="L5" s="28">
        <v>13919729.98116534</v>
      </c>
      <c r="M5" s="29">
        <v>22279563.477679178</v>
      </c>
      <c r="N5" s="27">
        <v>194820093.03492963</v>
      </c>
    </row>
    <row r="6" spans="1:14" ht="15" thickBot="1" x14ac:dyDescent="0.35">
      <c r="A6" s="3" t="s">
        <v>5</v>
      </c>
      <c r="B6" s="19">
        <v>138070.7365</v>
      </c>
      <c r="C6" s="20">
        <v>138070.7365</v>
      </c>
      <c r="D6" s="20">
        <v>133641.27000000002</v>
      </c>
      <c r="E6" s="20">
        <v>138070.7365</v>
      </c>
      <c r="F6" s="20">
        <v>133641.27000000002</v>
      </c>
      <c r="G6" s="28">
        <v>119961.149825</v>
      </c>
      <c r="H6" s="28">
        <v>119961.149825</v>
      </c>
      <c r="I6" s="28">
        <v>108415.695725</v>
      </c>
      <c r="J6" s="28">
        <v>119961.149825</v>
      </c>
      <c r="K6" s="28">
        <v>116112.665125</v>
      </c>
      <c r="L6" s="28">
        <v>119961.149825</v>
      </c>
      <c r="M6" s="29">
        <v>116112.665125</v>
      </c>
      <c r="N6" s="27">
        <v>1501980.3747750001</v>
      </c>
    </row>
    <row r="7" spans="1:14" ht="15" thickBot="1" x14ac:dyDescent="0.35">
      <c r="A7" s="3" t="s">
        <v>6</v>
      </c>
      <c r="B7" s="19">
        <v>1938619.17</v>
      </c>
      <c r="C7" s="20">
        <v>1950983.14</v>
      </c>
      <c r="D7" s="20">
        <v>1173145.75</v>
      </c>
      <c r="E7" s="20">
        <v>1240768.8</v>
      </c>
      <c r="F7" s="20">
        <v>1052576.68</v>
      </c>
      <c r="G7" s="28">
        <v>1117191.5601143797</v>
      </c>
      <c r="H7" s="28">
        <v>1138064.2813751653</v>
      </c>
      <c r="I7" s="28">
        <v>1020682.369371166</v>
      </c>
      <c r="J7" s="28">
        <v>1069695.6014015307</v>
      </c>
      <c r="K7" s="28">
        <v>1023420.1203385625</v>
      </c>
      <c r="L7" s="28">
        <v>1090969.9162935035</v>
      </c>
      <c r="M7" s="29">
        <v>1632947.095573897</v>
      </c>
      <c r="N7" s="30">
        <v>15449064.484468205</v>
      </c>
    </row>
    <row r="8" spans="1:14" ht="15" thickBot="1" x14ac:dyDescent="0.35">
      <c r="A8" s="4" t="s">
        <v>17</v>
      </c>
      <c r="B8" s="21">
        <v>0</v>
      </c>
      <c r="C8" s="22">
        <v>0</v>
      </c>
      <c r="D8" s="22">
        <v>0</v>
      </c>
      <c r="E8" s="22">
        <v>3000000</v>
      </c>
      <c r="F8" s="22">
        <v>3000000</v>
      </c>
      <c r="G8" s="5">
        <v>3000000</v>
      </c>
      <c r="H8" s="5">
        <v>3000000</v>
      </c>
      <c r="I8" s="5">
        <v>3000000</v>
      </c>
      <c r="J8" s="5">
        <v>3000000</v>
      </c>
      <c r="K8" s="5">
        <v>3000000</v>
      </c>
      <c r="L8" s="5">
        <v>3000000</v>
      </c>
      <c r="M8" s="5">
        <v>3000000</v>
      </c>
      <c r="N8" s="23">
        <v>27000000</v>
      </c>
    </row>
    <row r="9" spans="1:14" ht="15" thickBot="1" x14ac:dyDescent="0.35">
      <c r="A9" s="1" t="s">
        <v>7</v>
      </c>
      <c r="B9" s="12">
        <v>211014839.85949999</v>
      </c>
      <c r="C9" s="12">
        <v>221283686.75299999</v>
      </c>
      <c r="D9" s="12">
        <v>124494617.338</v>
      </c>
      <c r="E9" s="12">
        <v>126401004.5015</v>
      </c>
      <c r="F9" s="12">
        <v>123679330.65750001</v>
      </c>
      <c r="G9" s="31">
        <v>99616446.618425995</v>
      </c>
      <c r="H9" s="31">
        <v>103153473.8302412</v>
      </c>
      <c r="I9" s="31">
        <v>94225364.250141487</v>
      </c>
      <c r="J9" s="31">
        <v>99618902.687150851</v>
      </c>
      <c r="K9" s="31">
        <v>95290563.256241441</v>
      </c>
      <c r="L9" s="31">
        <v>109996778.21365125</v>
      </c>
      <c r="M9" s="31">
        <v>180019112.54106307</v>
      </c>
      <c r="N9" s="27">
        <v>1588794120.5064151</v>
      </c>
    </row>
    <row r="10" spans="1:14" x14ac:dyDescent="0.3">
      <c r="B10" s="125" t="s">
        <v>13</v>
      </c>
      <c r="C10" s="125"/>
      <c r="D10" s="125"/>
      <c r="E10" s="125"/>
      <c r="F10" s="125"/>
      <c r="G10" s="126" t="s">
        <v>18</v>
      </c>
      <c r="H10" s="126"/>
      <c r="I10" s="126"/>
      <c r="J10" s="126"/>
      <c r="K10" s="126"/>
      <c r="L10" s="126"/>
      <c r="M10" s="126"/>
      <c r="N10" s="126"/>
    </row>
    <row r="11" spans="1:14" ht="15" thickBot="1" x14ac:dyDescent="0.35">
      <c r="G11" s="32"/>
      <c r="H11" s="32"/>
      <c r="I11" s="32"/>
      <c r="J11" s="32"/>
      <c r="K11" s="32"/>
      <c r="L11" s="32"/>
      <c r="M11" s="32"/>
      <c r="N11" s="32"/>
    </row>
    <row r="12" spans="1:14" ht="15" thickBot="1" x14ac:dyDescent="0.35">
      <c r="A12" s="33" t="s">
        <v>14</v>
      </c>
      <c r="B12" s="34">
        <v>1448531271</v>
      </c>
      <c r="G12" s="32"/>
      <c r="H12" s="32"/>
      <c r="I12" s="32"/>
      <c r="J12" s="32"/>
      <c r="K12" s="32"/>
      <c r="L12" s="32"/>
      <c r="M12" s="32"/>
      <c r="N12" s="32"/>
    </row>
    <row r="13" spans="1:14" ht="15" thickBot="1" x14ac:dyDescent="0.35">
      <c r="A13" s="35" t="s">
        <v>15</v>
      </c>
      <c r="B13" s="36">
        <f>N9</f>
        <v>1588794120.5064151</v>
      </c>
      <c r="G13" s="32"/>
      <c r="H13" s="32"/>
      <c r="I13" s="32"/>
      <c r="J13" s="32"/>
      <c r="K13" s="32"/>
      <c r="L13" s="32"/>
      <c r="M13" s="32"/>
      <c r="N13" s="32"/>
    </row>
    <row r="14" spans="1:14" ht="15" thickBot="1" x14ac:dyDescent="0.35">
      <c r="A14" s="37" t="s">
        <v>16</v>
      </c>
      <c r="B14" s="38">
        <f>B12-B13</f>
        <v>-140262849.50641513</v>
      </c>
      <c r="G14" s="32"/>
      <c r="H14" s="32"/>
      <c r="I14" s="32"/>
      <c r="J14" s="32"/>
      <c r="K14" s="32"/>
      <c r="L14" s="32"/>
      <c r="M14" s="32"/>
      <c r="N14" s="32"/>
    </row>
    <row r="15" spans="1:14" ht="15.6" thickTop="1" thickBot="1" x14ac:dyDescent="0.35"/>
    <row r="16" spans="1:14" ht="15" thickBot="1" x14ac:dyDescent="0.35">
      <c r="A16" s="122" t="s">
        <v>8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4"/>
    </row>
    <row r="17" spans="1:14" ht="15" thickBot="1" x14ac:dyDescent="0.35">
      <c r="A17" s="1" t="s">
        <v>1</v>
      </c>
      <c r="B17" s="6">
        <v>43309</v>
      </c>
      <c r="C17" s="7">
        <v>43313</v>
      </c>
      <c r="D17" s="7">
        <v>43344</v>
      </c>
      <c r="E17" s="7">
        <v>43374</v>
      </c>
      <c r="F17" s="7">
        <v>43405</v>
      </c>
      <c r="G17" s="24">
        <v>43435</v>
      </c>
      <c r="H17" s="24">
        <v>43466</v>
      </c>
      <c r="I17" s="24">
        <v>43497</v>
      </c>
      <c r="J17" s="24">
        <v>43525</v>
      </c>
      <c r="K17" s="24">
        <v>43556</v>
      </c>
      <c r="L17" s="24">
        <v>43586</v>
      </c>
      <c r="M17" s="25">
        <v>43617</v>
      </c>
      <c r="N17" s="26" t="s">
        <v>2</v>
      </c>
    </row>
    <row r="18" spans="1:14" ht="15" thickBot="1" x14ac:dyDescent="0.35">
      <c r="A18" s="2" t="s">
        <v>9</v>
      </c>
      <c r="B18" s="8">
        <v>326386.60600000003</v>
      </c>
      <c r="C18" s="9">
        <v>335610.158</v>
      </c>
      <c r="D18" s="9">
        <v>246164.91750000001</v>
      </c>
      <c r="E18" s="9">
        <v>250128.10500000001</v>
      </c>
      <c r="F18" s="9">
        <v>240395.42499999999</v>
      </c>
      <c r="G18" s="10">
        <v>211098.31184752757</v>
      </c>
      <c r="H18" s="10">
        <v>207928.16754173077</v>
      </c>
      <c r="I18" s="10">
        <v>187167.87497256391</v>
      </c>
      <c r="J18" s="10">
        <v>210785.03627248388</v>
      </c>
      <c r="K18" s="10">
        <v>208175.38715813699</v>
      </c>
      <c r="L18" s="10">
        <v>225818.93909905691</v>
      </c>
      <c r="M18" s="10">
        <v>278910.43386224931</v>
      </c>
      <c r="N18" s="27">
        <v>2928569.3622537493</v>
      </c>
    </row>
    <row r="19" spans="1:14" ht="15" thickBot="1" x14ac:dyDescent="0.35">
      <c r="A19" s="3" t="s">
        <v>10</v>
      </c>
      <c r="B19" s="11">
        <v>1758863.5325</v>
      </c>
      <c r="C19" s="9">
        <v>1728399.5265000002</v>
      </c>
      <c r="D19" s="9">
        <v>1011135.246</v>
      </c>
      <c r="E19" s="9">
        <v>954069.86549999996</v>
      </c>
      <c r="F19" s="9">
        <v>899969.65650000004</v>
      </c>
      <c r="G19" s="10">
        <v>748822.64780255756</v>
      </c>
      <c r="H19" s="10">
        <v>800895.99986217357</v>
      </c>
      <c r="I19" s="10">
        <v>732663.42559359805</v>
      </c>
      <c r="J19" s="10">
        <v>795477.71469729673</v>
      </c>
      <c r="K19" s="10">
        <v>814999.73229855194</v>
      </c>
      <c r="L19" s="10">
        <v>977130.28422821511</v>
      </c>
      <c r="M19" s="10">
        <v>1509251.5197651917</v>
      </c>
      <c r="N19" s="27">
        <v>12731679.151247583</v>
      </c>
    </row>
    <row r="20" spans="1:14" ht="15" thickBot="1" x14ac:dyDescent="0.35">
      <c r="A20" s="3" t="s">
        <v>11</v>
      </c>
      <c r="B20" s="11">
        <v>652557.15</v>
      </c>
      <c r="C20" s="9">
        <v>625688.64199999999</v>
      </c>
      <c r="D20" s="9">
        <v>337416.348</v>
      </c>
      <c r="E20" s="9">
        <v>328737.413</v>
      </c>
      <c r="F20" s="9">
        <v>320535.71650000004</v>
      </c>
      <c r="G20" s="10">
        <v>266632.18339425279</v>
      </c>
      <c r="H20" s="10">
        <v>275738.39459968777</v>
      </c>
      <c r="I20" s="10">
        <v>269662.18358880398</v>
      </c>
      <c r="J20" s="10">
        <v>294293.56461063016</v>
      </c>
      <c r="K20" s="10">
        <v>296183.08929011034</v>
      </c>
      <c r="L20" s="10">
        <v>341130.84873541858</v>
      </c>
      <c r="M20" s="10">
        <v>550399.47902774764</v>
      </c>
      <c r="N20" s="27">
        <v>4558975.0127466517</v>
      </c>
    </row>
    <row r="21" spans="1:14" ht="15" thickBot="1" x14ac:dyDescent="0.35">
      <c r="A21" s="3" t="s">
        <v>12</v>
      </c>
      <c r="B21" s="11">
        <v>152446.03</v>
      </c>
      <c r="C21" s="9">
        <v>149226.65</v>
      </c>
      <c r="D21" s="9">
        <v>84126.27</v>
      </c>
      <c r="E21" s="9">
        <v>78339.83</v>
      </c>
      <c r="F21" s="9">
        <v>85998.104000000007</v>
      </c>
      <c r="G21" s="10">
        <v>86074.247497189892</v>
      </c>
      <c r="H21" s="10">
        <v>89228.297062521699</v>
      </c>
      <c r="I21" s="10">
        <v>79667.946267180203</v>
      </c>
      <c r="J21" s="10">
        <v>86766.297697259099</v>
      </c>
      <c r="K21" s="10">
        <v>81941.680393415299</v>
      </c>
      <c r="L21" s="10">
        <v>88834.896727657499</v>
      </c>
      <c r="M21" s="10">
        <v>132155.03366557031</v>
      </c>
      <c r="N21" s="27">
        <v>1194805.2833107938</v>
      </c>
    </row>
    <row r="22" spans="1:14" ht="15" thickBot="1" x14ac:dyDescent="0.35">
      <c r="A22" s="1" t="s">
        <v>7</v>
      </c>
      <c r="B22" s="13">
        <v>2890253.3184999996</v>
      </c>
      <c r="C22" s="13">
        <v>2838924.9765000003</v>
      </c>
      <c r="D22" s="13">
        <v>1678842.7815</v>
      </c>
      <c r="E22" s="13">
        <v>1611275.2135000001</v>
      </c>
      <c r="F22" s="13">
        <v>1546898.902</v>
      </c>
      <c r="G22" s="31">
        <v>1312627.3905415277</v>
      </c>
      <c r="H22" s="31">
        <v>1373790.8590661138</v>
      </c>
      <c r="I22" s="31">
        <v>1269161.4304221461</v>
      </c>
      <c r="J22" s="31">
        <v>1387322.61327767</v>
      </c>
      <c r="K22" s="31">
        <v>1401299.8891402145</v>
      </c>
      <c r="L22" s="31">
        <v>1632914.9687903482</v>
      </c>
      <c r="M22" s="31">
        <v>2470716.4663207592</v>
      </c>
      <c r="N22" s="27">
        <v>21414028.809558783</v>
      </c>
    </row>
    <row r="23" spans="1:14" x14ac:dyDescent="0.3">
      <c r="B23" s="125" t="s">
        <v>13</v>
      </c>
      <c r="C23" s="125"/>
      <c r="D23" s="125"/>
      <c r="E23" s="125"/>
      <c r="F23" s="125"/>
      <c r="G23" s="126" t="s">
        <v>18</v>
      </c>
      <c r="H23" s="126"/>
      <c r="I23" s="126"/>
      <c r="J23" s="126"/>
      <c r="K23" s="126"/>
      <c r="L23" s="126"/>
      <c r="M23" s="126"/>
      <c r="N23" s="126"/>
    </row>
    <row r="24" spans="1:14" ht="15" thickBot="1" x14ac:dyDescent="0.35"/>
    <row r="25" spans="1:14" ht="15" thickBot="1" x14ac:dyDescent="0.35">
      <c r="A25" s="33" t="s">
        <v>14</v>
      </c>
      <c r="B25" s="34">
        <v>20519988</v>
      </c>
    </row>
    <row r="26" spans="1:14" ht="15" thickBot="1" x14ac:dyDescent="0.35">
      <c r="A26" s="35" t="s">
        <v>15</v>
      </c>
      <c r="B26" s="36">
        <f>N22</f>
        <v>21414028.809558783</v>
      </c>
    </row>
    <row r="27" spans="1:14" ht="15" thickBot="1" x14ac:dyDescent="0.35">
      <c r="A27" s="37" t="s">
        <v>16</v>
      </c>
      <c r="B27" s="38">
        <f>B25-B26</f>
        <v>-894040.80955878273</v>
      </c>
    </row>
    <row r="28" spans="1:14" ht="15" thickTop="1" x14ac:dyDescent="0.3"/>
    <row r="29" spans="1:14" ht="15" thickBot="1" x14ac:dyDescent="0.35"/>
    <row r="30" spans="1:14" ht="15" thickBot="1" x14ac:dyDescent="0.35">
      <c r="A30" s="35" t="s">
        <v>21</v>
      </c>
      <c r="B30" s="36">
        <f>B14+B27</f>
        <v>-141156890.31597391</v>
      </c>
    </row>
  </sheetData>
  <mergeCells count="6">
    <mergeCell ref="A16:N16"/>
    <mergeCell ref="A2:N2"/>
    <mergeCell ref="B10:F10"/>
    <mergeCell ref="G10:N10"/>
    <mergeCell ref="B23:F23"/>
    <mergeCell ref="G23:N2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0"/>
  <sheetViews>
    <sheetView workbookViewId="0">
      <selection activeCell="N13" sqref="N13"/>
    </sheetView>
  </sheetViews>
  <sheetFormatPr defaultRowHeight="14.4" x14ac:dyDescent="0.3"/>
  <cols>
    <col min="1" max="1" width="48.109375" customWidth="1"/>
    <col min="2" max="2" width="17" bestFit="1" customWidth="1"/>
    <col min="3" max="3" width="15.44140625" bestFit="1" customWidth="1"/>
    <col min="4" max="4" width="17" bestFit="1" customWidth="1"/>
    <col min="5" max="6" width="15.44140625" bestFit="1" customWidth="1"/>
    <col min="7" max="11" width="14.44140625" bestFit="1" customWidth="1"/>
    <col min="12" max="13" width="15.44140625" bestFit="1" customWidth="1"/>
    <col min="14" max="14" width="17" bestFit="1" customWidth="1"/>
  </cols>
  <sheetData>
    <row r="1" spans="1:14" ht="15" thickBot="1" x14ac:dyDescent="0.35"/>
    <row r="2" spans="1:14" ht="15" thickBot="1" x14ac:dyDescent="0.35">
      <c r="A2" s="122" t="s">
        <v>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4"/>
    </row>
    <row r="3" spans="1:14" ht="15" thickBot="1" x14ac:dyDescent="0.35">
      <c r="A3" s="1" t="s">
        <v>1</v>
      </c>
      <c r="B3" s="6">
        <v>43309</v>
      </c>
      <c r="C3" s="7">
        <v>43313</v>
      </c>
      <c r="D3" s="7">
        <v>43344</v>
      </c>
      <c r="E3" s="7">
        <v>43374</v>
      </c>
      <c r="F3" s="7">
        <v>43405</v>
      </c>
      <c r="G3" s="24">
        <v>43435</v>
      </c>
      <c r="H3" s="24">
        <v>43466</v>
      </c>
      <c r="I3" s="24">
        <v>43497</v>
      </c>
      <c r="J3" s="24">
        <v>43525</v>
      </c>
      <c r="K3" s="24">
        <v>43556</v>
      </c>
      <c r="L3" s="24">
        <v>43586</v>
      </c>
      <c r="M3" s="25">
        <v>43617</v>
      </c>
      <c r="N3" s="26" t="s">
        <v>2</v>
      </c>
    </row>
    <row r="4" spans="1:14" ht="15" thickBot="1" x14ac:dyDescent="0.35">
      <c r="A4" s="2" t="s">
        <v>3</v>
      </c>
      <c r="B4" s="14">
        <v>182624581.33000001</v>
      </c>
      <c r="C4" s="15">
        <v>193438995.62</v>
      </c>
      <c r="D4" s="16">
        <v>108482508.09</v>
      </c>
      <c r="E4" s="17">
        <v>107026121.15000001</v>
      </c>
      <c r="F4" s="18">
        <v>104989531.15000001</v>
      </c>
      <c r="G4" s="10">
        <v>77711891.6704074</v>
      </c>
      <c r="H4" s="10">
        <v>80498091.414567515</v>
      </c>
      <c r="I4" s="10">
        <v>72989405.719582334</v>
      </c>
      <c r="J4" s="10">
        <v>77309726.83880794</v>
      </c>
      <c r="K4" s="10">
        <v>73557220.890479997</v>
      </c>
      <c r="L4" s="10">
        <v>85899540.788739964</v>
      </c>
      <c r="M4" s="10">
        <v>143053970.07632047</v>
      </c>
      <c r="N4" s="27">
        <v>1307581584.7389054</v>
      </c>
    </row>
    <row r="5" spans="1:14" ht="15" thickBot="1" x14ac:dyDescent="0.35">
      <c r="A5" s="3" t="s">
        <v>4</v>
      </c>
      <c r="B5" s="19">
        <v>26313568.623</v>
      </c>
      <c r="C5" s="20">
        <v>25755637.256499998</v>
      </c>
      <c r="D5" s="18">
        <v>14705322.228</v>
      </c>
      <c r="E5" s="20">
        <v>14996043.814999999</v>
      </c>
      <c r="F5" s="20">
        <v>14503581.557499999</v>
      </c>
      <c r="G5" s="28">
        <v>11472649.923484731</v>
      </c>
      <c r="H5" s="28">
        <v>11974235.332297951</v>
      </c>
      <c r="I5" s="28">
        <v>11255233.444386154</v>
      </c>
      <c r="J5" s="28">
        <v>11921522.467902787</v>
      </c>
      <c r="K5" s="28">
        <v>11673677.087722562</v>
      </c>
      <c r="L5" s="28">
        <v>13015662.903439976</v>
      </c>
      <c r="M5" s="29">
        <v>20832536.856220543</v>
      </c>
      <c r="N5" s="27">
        <v>188419671.4954547</v>
      </c>
    </row>
    <row r="6" spans="1:14" ht="15" thickBot="1" x14ac:dyDescent="0.35">
      <c r="A6" s="3" t="s">
        <v>5</v>
      </c>
      <c r="B6" s="19">
        <v>138070.7365</v>
      </c>
      <c r="C6" s="20">
        <v>138070.7365</v>
      </c>
      <c r="D6" s="20">
        <v>133641.27000000002</v>
      </c>
      <c r="E6" s="20">
        <v>138070.7365</v>
      </c>
      <c r="F6" s="20">
        <v>133641.27000000002</v>
      </c>
      <c r="G6" s="28">
        <v>112169.84020120637</v>
      </c>
      <c r="H6" s="28">
        <v>112169.84020120637</v>
      </c>
      <c r="I6" s="28">
        <v>101374.24726685561</v>
      </c>
      <c r="J6" s="28">
        <v>112169.84020120637</v>
      </c>
      <c r="K6" s="28">
        <v>108571.30922308945</v>
      </c>
      <c r="L6" s="28">
        <v>112169.84020120637</v>
      </c>
      <c r="M6" s="29">
        <v>108571.30922308945</v>
      </c>
      <c r="N6" s="27">
        <v>1448690.9760178598</v>
      </c>
    </row>
    <row r="7" spans="1:14" ht="15" thickBot="1" x14ac:dyDescent="0.35">
      <c r="A7" s="3" t="s">
        <v>6</v>
      </c>
      <c r="B7" s="19">
        <v>1938619.17</v>
      </c>
      <c r="C7" s="20">
        <v>1950983.14</v>
      </c>
      <c r="D7" s="20">
        <v>1173145.75</v>
      </c>
      <c r="E7" s="20">
        <v>1240768.8</v>
      </c>
      <c r="F7" s="20">
        <v>1210463.182</v>
      </c>
      <c r="G7" s="28">
        <v>1044631.5240807289</v>
      </c>
      <c r="H7" s="28">
        <v>1064148.5911628811</v>
      </c>
      <c r="I7" s="28">
        <v>954390.47087803599</v>
      </c>
      <c r="J7" s="28">
        <v>1000220.3617436279</v>
      </c>
      <c r="K7" s="28">
        <v>956950.40873267956</v>
      </c>
      <c r="L7" s="28">
        <v>1020112.9395098791</v>
      </c>
      <c r="M7" s="29">
        <v>1526889.4557509138</v>
      </c>
      <c r="N7" s="30">
        <v>15081323.793858746</v>
      </c>
    </row>
    <row r="8" spans="1:14" ht="15" thickBot="1" x14ac:dyDescent="0.35">
      <c r="A8" s="4" t="s">
        <v>17</v>
      </c>
      <c r="B8" s="21">
        <v>0</v>
      </c>
      <c r="C8" s="22">
        <v>0</v>
      </c>
      <c r="D8" s="22">
        <v>0</v>
      </c>
      <c r="E8" s="22">
        <v>3000000</v>
      </c>
      <c r="F8" s="22">
        <v>3000000</v>
      </c>
      <c r="G8" s="5">
        <v>3000000</v>
      </c>
      <c r="H8" s="5">
        <v>3000000</v>
      </c>
      <c r="I8" s="5">
        <v>3000000</v>
      </c>
      <c r="J8" s="5">
        <v>3000000</v>
      </c>
      <c r="K8" s="5">
        <v>3000000</v>
      </c>
      <c r="L8" s="5">
        <v>3000000</v>
      </c>
      <c r="M8" s="5">
        <v>3000000</v>
      </c>
      <c r="N8" s="23">
        <v>27000000</v>
      </c>
    </row>
    <row r="9" spans="1:14" ht="15" thickBot="1" x14ac:dyDescent="0.35">
      <c r="A9" s="1" t="s">
        <v>7</v>
      </c>
      <c r="B9" s="12">
        <v>211014839.85949999</v>
      </c>
      <c r="C9" s="12">
        <v>221283686.75299999</v>
      </c>
      <c r="D9" s="12">
        <v>124494617.338</v>
      </c>
      <c r="E9" s="12">
        <v>126401004.5015</v>
      </c>
      <c r="F9" s="12">
        <v>123837217.1595</v>
      </c>
      <c r="G9" s="31">
        <v>93341342.95817405</v>
      </c>
      <c r="H9" s="31">
        <v>96648645.178229541</v>
      </c>
      <c r="I9" s="31">
        <v>88300403.882113382</v>
      </c>
      <c r="J9" s="31">
        <v>93343639.508655548</v>
      </c>
      <c r="K9" s="31">
        <v>89296419.69615832</v>
      </c>
      <c r="L9" s="31">
        <v>103047486.47189103</v>
      </c>
      <c r="M9" s="31">
        <v>168521967.69751501</v>
      </c>
      <c r="N9" s="27">
        <v>1539531271.0042369</v>
      </c>
    </row>
    <row r="10" spans="1:14" x14ac:dyDescent="0.3">
      <c r="B10" s="125" t="s">
        <v>13</v>
      </c>
      <c r="C10" s="125"/>
      <c r="D10" s="125"/>
      <c r="E10" s="125"/>
      <c r="F10" s="125"/>
      <c r="G10" s="126" t="s">
        <v>20</v>
      </c>
      <c r="H10" s="126"/>
      <c r="I10" s="126"/>
      <c r="J10" s="126"/>
      <c r="K10" s="126"/>
      <c r="L10" s="126"/>
      <c r="M10" s="126"/>
      <c r="N10" s="126"/>
    </row>
    <row r="11" spans="1:14" ht="15" thickBot="1" x14ac:dyDescent="0.35">
      <c r="B11" s="41"/>
      <c r="D11" s="41"/>
      <c r="E11" s="41"/>
      <c r="N11" s="41">
        <f>+N4+N5+N6+N7</f>
        <v>1512531271.0042369</v>
      </c>
    </row>
    <row r="12" spans="1:14" ht="15" thickBot="1" x14ac:dyDescent="0.35">
      <c r="A12" s="33" t="s">
        <v>14</v>
      </c>
      <c r="B12" s="34">
        <v>1448531271</v>
      </c>
      <c r="E12" s="41"/>
      <c r="G12" s="32"/>
      <c r="H12" s="32"/>
      <c r="I12" s="32"/>
      <c r="J12" s="32"/>
      <c r="K12" s="32"/>
      <c r="L12" s="32"/>
      <c r="M12" s="32"/>
      <c r="N12" s="50">
        <f>+N11+N8</f>
        <v>1539531271.0042369</v>
      </c>
    </row>
    <row r="13" spans="1:14" ht="15" thickBot="1" x14ac:dyDescent="0.35">
      <c r="A13" s="35" t="s">
        <v>15</v>
      </c>
      <c r="B13" s="36">
        <f>N9</f>
        <v>1539531271.0042369</v>
      </c>
      <c r="G13" s="32"/>
      <c r="H13" s="32"/>
      <c r="I13" s="32"/>
      <c r="J13" s="32"/>
      <c r="K13" s="32"/>
      <c r="L13" s="32"/>
      <c r="M13" s="32"/>
      <c r="N13" s="32"/>
    </row>
    <row r="14" spans="1:14" ht="15" thickBot="1" x14ac:dyDescent="0.35">
      <c r="A14" s="37" t="s">
        <v>16</v>
      </c>
      <c r="B14" s="38">
        <f>B12-B13</f>
        <v>-91000000.004236937</v>
      </c>
      <c r="G14" s="32"/>
      <c r="H14" s="32"/>
      <c r="I14" s="32"/>
      <c r="J14" s="32"/>
      <c r="K14" s="32"/>
      <c r="L14" s="32"/>
      <c r="M14" s="32"/>
      <c r="N14" s="32"/>
    </row>
    <row r="15" spans="1:14" ht="15.6" thickTop="1" thickBot="1" x14ac:dyDescent="0.35"/>
    <row r="16" spans="1:14" ht="15" thickBot="1" x14ac:dyDescent="0.35">
      <c r="A16" s="122" t="s">
        <v>8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4"/>
    </row>
    <row r="17" spans="1:14" ht="15" thickBot="1" x14ac:dyDescent="0.35">
      <c r="A17" s="1" t="s">
        <v>1</v>
      </c>
      <c r="B17" s="6">
        <v>43309</v>
      </c>
      <c r="C17" s="7">
        <v>43313</v>
      </c>
      <c r="D17" s="7">
        <v>43344</v>
      </c>
      <c r="E17" s="7">
        <v>43374</v>
      </c>
      <c r="F17" s="7">
        <v>43405</v>
      </c>
      <c r="G17" s="24">
        <v>43435</v>
      </c>
      <c r="H17" s="24">
        <v>43466</v>
      </c>
      <c r="I17" s="24">
        <v>43497</v>
      </c>
      <c r="J17" s="24">
        <v>43525</v>
      </c>
      <c r="K17" s="24">
        <v>43556</v>
      </c>
      <c r="L17" s="24">
        <v>43586</v>
      </c>
      <c r="M17" s="25">
        <v>43617</v>
      </c>
      <c r="N17" s="26" t="s">
        <v>2</v>
      </c>
    </row>
    <row r="18" spans="1:14" ht="15" thickBot="1" x14ac:dyDescent="0.35">
      <c r="A18" s="2" t="s">
        <v>9</v>
      </c>
      <c r="B18" s="8">
        <v>326386.60600000003</v>
      </c>
      <c r="C18" s="9">
        <v>335610.158</v>
      </c>
      <c r="D18" s="9">
        <v>246164.91750000001</v>
      </c>
      <c r="E18" s="9">
        <v>250128.10500000001</v>
      </c>
      <c r="F18" s="9">
        <v>240395.42499999999</v>
      </c>
      <c r="G18" s="10">
        <v>193700.32132275842</v>
      </c>
      <c r="H18" s="10">
        <v>190791.44931284923</v>
      </c>
      <c r="I18" s="10">
        <v>171742.1480360745</v>
      </c>
      <c r="J18" s="10">
        <v>193412.86483380097</v>
      </c>
      <c r="K18" s="10">
        <v>191018.29394612019</v>
      </c>
      <c r="L18" s="10">
        <v>207207.72554469883</v>
      </c>
      <c r="M18" s="10">
        <v>255923.60349337582</v>
      </c>
      <c r="N18" s="27">
        <v>2802481.6179896784</v>
      </c>
    </row>
    <row r="19" spans="1:14" ht="15" thickBot="1" x14ac:dyDescent="0.35">
      <c r="A19" s="3" t="s">
        <v>10</v>
      </c>
      <c r="B19" s="11">
        <v>1758863.5325</v>
      </c>
      <c r="C19" s="9">
        <v>1728399.5265000002</v>
      </c>
      <c r="D19" s="9">
        <v>1011135.246</v>
      </c>
      <c r="E19" s="9">
        <v>954069.86549999996</v>
      </c>
      <c r="F19" s="9">
        <v>899969.65650000004</v>
      </c>
      <c r="G19" s="10">
        <v>687107.28297002718</v>
      </c>
      <c r="H19" s="10">
        <v>734888.93000463792</v>
      </c>
      <c r="I19" s="10">
        <v>672279.84779630532</v>
      </c>
      <c r="J19" s="10">
        <v>729917.20110605238</v>
      </c>
      <c r="K19" s="10">
        <v>747830.28174197383</v>
      </c>
      <c r="L19" s="10">
        <v>896598.59604140325</v>
      </c>
      <c r="M19" s="10">
        <v>1384864.2453689196</v>
      </c>
      <c r="N19" s="27">
        <v>12205924.212029321</v>
      </c>
    </row>
    <row r="20" spans="1:14" ht="15" thickBot="1" x14ac:dyDescent="0.35">
      <c r="A20" s="3" t="s">
        <v>11</v>
      </c>
      <c r="B20" s="11">
        <v>652557.15</v>
      </c>
      <c r="C20" s="9">
        <v>625688.64199999999</v>
      </c>
      <c r="D20" s="9">
        <v>337416.348</v>
      </c>
      <c r="E20" s="9">
        <v>328737.413</v>
      </c>
      <c r="F20" s="9">
        <v>320535.71650000004</v>
      </c>
      <c r="G20" s="10">
        <v>244657.28383351027</v>
      </c>
      <c r="H20" s="10">
        <v>253012.99270246454</v>
      </c>
      <c r="I20" s="10">
        <v>247437.56192363781</v>
      </c>
      <c r="J20" s="10">
        <v>270038.90997230005</v>
      </c>
      <c r="K20" s="10">
        <v>271772.70658279571</v>
      </c>
      <c r="L20" s="10">
        <v>313016.02762641793</v>
      </c>
      <c r="M20" s="10">
        <v>505037.46340026561</v>
      </c>
      <c r="N20" s="27">
        <v>4369908.2155413926</v>
      </c>
    </row>
    <row r="21" spans="1:14" ht="15" thickBot="1" x14ac:dyDescent="0.35">
      <c r="A21" s="3" t="s">
        <v>12</v>
      </c>
      <c r="B21" s="11">
        <v>152446.03</v>
      </c>
      <c r="C21" s="9">
        <v>149226.65</v>
      </c>
      <c r="D21" s="9">
        <v>84126.27</v>
      </c>
      <c r="E21" s="9">
        <v>78339.83</v>
      </c>
      <c r="F21" s="9">
        <v>85998.104000000007</v>
      </c>
      <c r="G21" s="10">
        <v>78980.306625391851</v>
      </c>
      <c r="H21" s="10">
        <v>81874.410367509627</v>
      </c>
      <c r="I21" s="10">
        <v>73101.990518157691</v>
      </c>
      <c r="J21" s="10">
        <v>79615.320448816958</v>
      </c>
      <c r="K21" s="10">
        <v>75188.331365697813</v>
      </c>
      <c r="L21" s="10">
        <v>81513.432723468999</v>
      </c>
      <c r="M21" s="10">
        <v>121263.27426024246</v>
      </c>
      <c r="N21" s="27">
        <v>1141673.9503092854</v>
      </c>
    </row>
    <row r="22" spans="1:14" ht="15" thickBot="1" x14ac:dyDescent="0.35">
      <c r="A22" s="1" t="s">
        <v>7</v>
      </c>
      <c r="B22" s="13">
        <v>2890253.3184999996</v>
      </c>
      <c r="C22" s="13">
        <v>2838924.9765000003</v>
      </c>
      <c r="D22" s="13">
        <v>1678842.7815</v>
      </c>
      <c r="E22" s="13">
        <v>1611275.2135000001</v>
      </c>
      <c r="F22" s="13">
        <v>1546898.9020000002</v>
      </c>
      <c r="G22" s="31">
        <v>1204445.1947516878</v>
      </c>
      <c r="H22" s="31">
        <v>1260567.7823874613</v>
      </c>
      <c r="I22" s="31">
        <v>1164561.5482741753</v>
      </c>
      <c r="J22" s="31">
        <v>1272984.2963609702</v>
      </c>
      <c r="K22" s="31">
        <v>1285809.6136365875</v>
      </c>
      <c r="L22" s="31">
        <v>1498335.7819359889</v>
      </c>
      <c r="M22" s="31">
        <v>2267088.5865228036</v>
      </c>
      <c r="N22" s="27">
        <v>20519987.995869674</v>
      </c>
    </row>
    <row r="23" spans="1:14" x14ac:dyDescent="0.3">
      <c r="B23" s="125" t="s">
        <v>13</v>
      </c>
      <c r="C23" s="125"/>
      <c r="D23" s="125"/>
      <c r="E23" s="125"/>
      <c r="F23" s="125"/>
      <c r="G23" s="126" t="s">
        <v>19</v>
      </c>
      <c r="H23" s="126"/>
      <c r="I23" s="126"/>
      <c r="J23" s="126"/>
      <c r="K23" s="126"/>
      <c r="L23" s="126"/>
      <c r="M23" s="126"/>
      <c r="N23" s="126"/>
    </row>
    <row r="24" spans="1:14" s="39" customFormat="1" ht="15" thickBot="1" x14ac:dyDescent="0.35"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4" ht="15" thickBot="1" x14ac:dyDescent="0.35">
      <c r="A25" s="33" t="s">
        <v>14</v>
      </c>
      <c r="B25" s="34">
        <v>20519988</v>
      </c>
    </row>
    <row r="26" spans="1:14" ht="15" thickBot="1" x14ac:dyDescent="0.35">
      <c r="A26" s="35" t="s">
        <v>15</v>
      </c>
      <c r="B26" s="36">
        <f>N22</f>
        <v>20519987.995869674</v>
      </c>
    </row>
    <row r="27" spans="1:14" ht="15" thickBot="1" x14ac:dyDescent="0.35">
      <c r="A27" s="37" t="s">
        <v>16</v>
      </c>
      <c r="B27" s="38">
        <f>B25-B26</f>
        <v>4.1303262114524841E-3</v>
      </c>
    </row>
    <row r="28" spans="1:14" ht="15" thickTop="1" x14ac:dyDescent="0.3"/>
    <row r="29" spans="1:14" ht="15" thickBot="1" x14ac:dyDescent="0.35"/>
    <row r="30" spans="1:14" ht="15" thickBot="1" x14ac:dyDescent="0.35">
      <c r="A30" s="35" t="s">
        <v>21</v>
      </c>
      <c r="B30" s="36">
        <f>B14+B27</f>
        <v>-91000000.000106603</v>
      </c>
    </row>
  </sheetData>
  <mergeCells count="6">
    <mergeCell ref="B23:F23"/>
    <mergeCell ref="A16:N16"/>
    <mergeCell ref="G23:N23"/>
    <mergeCell ref="B10:F10"/>
    <mergeCell ref="A2:N2"/>
    <mergeCell ref="G10:N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1:N30"/>
  <sheetViews>
    <sheetView topLeftCell="A16" workbookViewId="0">
      <selection activeCell="D26" sqref="D26"/>
    </sheetView>
  </sheetViews>
  <sheetFormatPr defaultRowHeight="14.4" x14ac:dyDescent="0.3"/>
  <cols>
    <col min="1" max="1" width="48.109375" customWidth="1"/>
    <col min="2" max="2" width="18.6640625" bestFit="1" customWidth="1"/>
    <col min="3" max="3" width="15.44140625" bestFit="1" customWidth="1"/>
    <col min="4" max="4" width="17" bestFit="1" customWidth="1"/>
    <col min="5" max="6" width="15.44140625" bestFit="1" customWidth="1"/>
    <col min="7" max="11" width="15.109375" bestFit="1" customWidth="1"/>
    <col min="12" max="13" width="15.44140625" bestFit="1" customWidth="1"/>
    <col min="14" max="14" width="17" bestFit="1" customWidth="1"/>
  </cols>
  <sheetData>
    <row r="1" spans="1:14" ht="15" thickBot="1" x14ac:dyDescent="0.35"/>
    <row r="2" spans="1:14" ht="15" thickBot="1" x14ac:dyDescent="0.35">
      <c r="A2" s="122" t="s">
        <v>22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4"/>
    </row>
    <row r="3" spans="1:14" ht="15" thickBot="1" x14ac:dyDescent="0.35">
      <c r="A3" s="1" t="s">
        <v>1</v>
      </c>
      <c r="B3" s="6">
        <v>44040</v>
      </c>
      <c r="C3" s="7">
        <v>44044</v>
      </c>
      <c r="D3" s="7">
        <v>44075</v>
      </c>
      <c r="E3" s="7">
        <v>44105</v>
      </c>
      <c r="F3" s="24">
        <v>44136</v>
      </c>
      <c r="G3" s="24">
        <v>44166</v>
      </c>
      <c r="H3" s="24">
        <v>44197</v>
      </c>
      <c r="I3" s="24">
        <v>44228</v>
      </c>
      <c r="J3" s="24">
        <v>44256</v>
      </c>
      <c r="K3" s="24">
        <v>44287</v>
      </c>
      <c r="L3" s="24">
        <v>44317</v>
      </c>
      <c r="M3" s="74">
        <v>44348</v>
      </c>
      <c r="N3" s="26" t="s">
        <v>2</v>
      </c>
    </row>
    <row r="4" spans="1:14" ht="15" thickBot="1" x14ac:dyDescent="0.35">
      <c r="A4" s="2" t="s">
        <v>3</v>
      </c>
      <c r="B4" s="64">
        <v>198269673.97999999</v>
      </c>
      <c r="C4" s="64">
        <v>171448460.09999999</v>
      </c>
      <c r="D4" s="64">
        <v>124198372</v>
      </c>
      <c r="E4" s="64">
        <v>108231401.34</v>
      </c>
      <c r="F4" s="118">
        <v>97785564.992400005</v>
      </c>
      <c r="G4" s="57">
        <v>98245519.548273996</v>
      </c>
      <c r="H4" s="57">
        <v>99538520.793254256</v>
      </c>
      <c r="I4" s="57">
        <v>90253785.540415719</v>
      </c>
      <c r="J4" s="57">
        <v>95596003.801500306</v>
      </c>
      <c r="K4" s="57">
        <v>100218333.0158</v>
      </c>
      <c r="L4" s="57">
        <v>108950058.27129999</v>
      </c>
      <c r="M4" s="57">
        <v>177937467.26879999</v>
      </c>
      <c r="N4" s="72">
        <f t="shared" ref="N4:N6" si="0">SUM(B4:M4)</f>
        <v>1470673160.6517444</v>
      </c>
    </row>
    <row r="5" spans="1:14" ht="15" thickBot="1" x14ac:dyDescent="0.35">
      <c r="A5" s="3" t="s">
        <v>4</v>
      </c>
      <c r="B5" s="64">
        <v>27196941</v>
      </c>
      <c r="C5" s="64">
        <v>23772167</v>
      </c>
      <c r="D5" s="64">
        <v>18039824.059999999</v>
      </c>
      <c r="E5" s="64">
        <v>15893587.710000001</v>
      </c>
      <c r="F5" s="57">
        <v>15072545.850259366</v>
      </c>
      <c r="G5" s="57">
        <v>14329751.743916051</v>
      </c>
      <c r="H5" s="57">
        <v>14950184.199805081</v>
      </c>
      <c r="I5" s="57">
        <v>14047467.089659519</v>
      </c>
      <c r="J5" s="57">
        <v>14884981.485884473</v>
      </c>
      <c r="K5" s="57">
        <v>14573959.33363821</v>
      </c>
      <c r="L5" s="57">
        <v>16238369.860713666</v>
      </c>
      <c r="M5" s="57">
        <v>25902940.529410239</v>
      </c>
      <c r="N5" s="72">
        <f t="shared" si="0"/>
        <v>214902719.86328664</v>
      </c>
    </row>
    <row r="6" spans="1:14" ht="15" thickBot="1" x14ac:dyDescent="0.35">
      <c r="A6" s="3" t="s">
        <v>5</v>
      </c>
      <c r="B6" s="64">
        <v>148405.68</v>
      </c>
      <c r="C6" s="64">
        <v>148405.68</v>
      </c>
      <c r="D6" s="64">
        <v>148405.68</v>
      </c>
      <c r="E6" s="64">
        <v>148405.68</v>
      </c>
      <c r="F6" s="57">
        <v>148405.68</v>
      </c>
      <c r="G6" s="57">
        <v>148405.68</v>
      </c>
      <c r="H6" s="57">
        <v>148405.68</v>
      </c>
      <c r="I6" s="57">
        <v>148405.68</v>
      </c>
      <c r="J6" s="57">
        <v>148405.68</v>
      </c>
      <c r="K6" s="57">
        <v>148405.68</v>
      </c>
      <c r="L6" s="57">
        <v>148405.68</v>
      </c>
      <c r="M6" s="57">
        <v>148405.68</v>
      </c>
      <c r="N6" s="72">
        <f t="shared" si="0"/>
        <v>1780868.1599999995</v>
      </c>
    </row>
    <row r="7" spans="1:14" ht="15" thickBot="1" x14ac:dyDescent="0.35">
      <c r="A7" s="3" t="s">
        <v>6</v>
      </c>
      <c r="B7" s="64">
        <v>1752642.75</v>
      </c>
      <c r="C7" s="64">
        <v>1564151.13</v>
      </c>
      <c r="D7" s="64">
        <v>1223255.6399999999</v>
      </c>
      <c r="E7" s="64">
        <v>1162311.57</v>
      </c>
      <c r="F7" s="57">
        <v>1116623.3061771668</v>
      </c>
      <c r="G7" s="57">
        <v>1171185.2588439223</v>
      </c>
      <c r="H7" s="57">
        <v>1193067.0442479015</v>
      </c>
      <c r="I7" s="57">
        <v>1070012.0028197838</v>
      </c>
      <c r="J7" s="57">
        <v>1121394.1341712212</v>
      </c>
      <c r="K7" s="57">
        <v>1072881.5546195838</v>
      </c>
      <c r="L7" s="57">
        <v>1143696.6005678903</v>
      </c>
      <c r="M7" s="57">
        <v>1711867.9805819246</v>
      </c>
      <c r="N7" s="72">
        <f>SUM(B7:M7)</f>
        <v>15303088.972029395</v>
      </c>
    </row>
    <row r="8" spans="1:14" ht="15" hidden="1" thickBot="1" x14ac:dyDescent="0.35">
      <c r="A8" s="4" t="s">
        <v>17</v>
      </c>
      <c r="B8" s="65"/>
      <c r="C8" s="66"/>
      <c r="D8" s="66"/>
      <c r="E8" s="66"/>
      <c r="N8" s="23"/>
    </row>
    <row r="9" spans="1:14" ht="15" thickBot="1" x14ac:dyDescent="0.35">
      <c r="A9" s="1" t="s">
        <v>7</v>
      </c>
      <c r="B9" s="12">
        <f>SUM(B4:B8)</f>
        <v>227367663.41</v>
      </c>
      <c r="C9" s="12">
        <f>SUM(C4:C8)</f>
        <v>196933183.91</v>
      </c>
      <c r="D9" s="12">
        <f>SUM(D4:D8)</f>
        <v>143609857.38</v>
      </c>
      <c r="E9" s="12">
        <f>SUM(E4:E8)</f>
        <v>125435706.30000001</v>
      </c>
      <c r="F9" s="31">
        <f t="shared" ref="F9:M9" si="1">SUM(F4:F7)</f>
        <v>114123139.82883655</v>
      </c>
      <c r="G9" s="31">
        <f t="shared" si="1"/>
        <v>113894862.23103398</v>
      </c>
      <c r="H9" s="31">
        <f t="shared" si="1"/>
        <v>115830177.71730724</v>
      </c>
      <c r="I9" s="31">
        <f t="shared" si="1"/>
        <v>105519670.31289503</v>
      </c>
      <c r="J9" s="31">
        <f t="shared" si="1"/>
        <v>111750785.101556</v>
      </c>
      <c r="K9" s="31">
        <f t="shared" si="1"/>
        <v>116013579.58405779</v>
      </c>
      <c r="L9" s="31">
        <f t="shared" si="1"/>
        <v>126480530.41258155</v>
      </c>
      <c r="M9" s="31">
        <f t="shared" si="1"/>
        <v>205700681.45879218</v>
      </c>
      <c r="N9" s="27">
        <f>+N4+N5+N6+N7+N8</f>
        <v>1702659837.6470606</v>
      </c>
    </row>
    <row r="10" spans="1:14" x14ac:dyDescent="0.3">
      <c r="B10" s="127"/>
      <c r="C10" s="127"/>
      <c r="D10" s="127"/>
      <c r="E10" s="127"/>
      <c r="F10" s="127"/>
      <c r="G10" s="68"/>
      <c r="H10" s="67"/>
      <c r="I10" s="67"/>
      <c r="J10" s="67"/>
      <c r="K10" s="67"/>
      <c r="L10" s="67"/>
      <c r="M10" s="67"/>
      <c r="N10" s="67"/>
    </row>
    <row r="11" spans="1:14" ht="15" thickBot="1" x14ac:dyDescent="0.35">
      <c r="C11" s="59"/>
      <c r="N11" s="41">
        <f>+N9-N8</f>
        <v>1702659837.6470606</v>
      </c>
    </row>
    <row r="12" spans="1:14" ht="15" thickBot="1" x14ac:dyDescent="0.35">
      <c r="A12" s="33" t="s">
        <v>49</v>
      </c>
      <c r="B12" s="107">
        <v>1641072238</v>
      </c>
      <c r="G12" s="32"/>
      <c r="H12" s="32"/>
      <c r="I12" s="32"/>
      <c r="J12" s="32"/>
      <c r="K12" s="32"/>
      <c r="L12" s="32"/>
      <c r="M12" s="32"/>
      <c r="N12" s="32"/>
    </row>
    <row r="13" spans="1:14" ht="15" thickBot="1" x14ac:dyDescent="0.35">
      <c r="A13" s="35" t="s">
        <v>23</v>
      </c>
      <c r="B13" s="36">
        <f>N9</f>
        <v>1702659837.6470606</v>
      </c>
      <c r="G13" s="32"/>
      <c r="H13" s="32"/>
      <c r="I13" s="32"/>
      <c r="J13" s="32"/>
      <c r="K13" s="32"/>
      <c r="L13" s="32"/>
      <c r="M13" s="32"/>
      <c r="N13" s="32"/>
    </row>
    <row r="14" spans="1:14" ht="15" thickBot="1" x14ac:dyDescent="0.35">
      <c r="A14" s="37" t="s">
        <v>51</v>
      </c>
      <c r="B14" s="38">
        <f>B12-B13</f>
        <v>-61587599.647060633</v>
      </c>
      <c r="G14" s="32"/>
      <c r="H14" s="32"/>
      <c r="I14" s="32"/>
      <c r="J14" s="32"/>
      <c r="K14" s="32"/>
      <c r="L14" s="32"/>
      <c r="M14" s="32"/>
      <c r="N14" s="32"/>
    </row>
    <row r="15" spans="1:14" ht="15.6" thickTop="1" thickBot="1" x14ac:dyDescent="0.35"/>
    <row r="16" spans="1:14" ht="15" thickBot="1" x14ac:dyDescent="0.35">
      <c r="A16" s="122" t="s">
        <v>24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4"/>
    </row>
    <row r="17" spans="1:14" ht="15" thickBot="1" x14ac:dyDescent="0.35">
      <c r="A17" s="1" t="s">
        <v>1</v>
      </c>
      <c r="B17" s="6">
        <v>44040</v>
      </c>
      <c r="C17" s="7">
        <v>44044</v>
      </c>
      <c r="D17" s="7">
        <v>44075</v>
      </c>
      <c r="E17" s="7">
        <v>44105</v>
      </c>
      <c r="F17" s="24">
        <v>44136</v>
      </c>
      <c r="G17" s="24">
        <v>44166</v>
      </c>
      <c r="H17" s="24">
        <v>44197</v>
      </c>
      <c r="I17" s="24">
        <v>44228</v>
      </c>
      <c r="J17" s="24">
        <v>44256</v>
      </c>
      <c r="K17" s="24">
        <v>44287</v>
      </c>
      <c r="L17" s="24">
        <v>44317</v>
      </c>
      <c r="M17" s="24">
        <v>44348</v>
      </c>
      <c r="N17" s="26" t="s">
        <v>2</v>
      </c>
    </row>
    <row r="18" spans="1:14" ht="15" thickBot="1" x14ac:dyDescent="0.35">
      <c r="A18" s="2" t="s">
        <v>9</v>
      </c>
      <c r="B18" s="108">
        <v>393104.59</v>
      </c>
      <c r="C18" s="108">
        <v>337365.64</v>
      </c>
      <c r="D18" s="108">
        <v>249561.67</v>
      </c>
      <c r="E18" s="108">
        <v>256612.02</v>
      </c>
      <c r="F18" s="109">
        <v>234914.62</v>
      </c>
      <c r="G18" s="109">
        <v>243652.58189999999</v>
      </c>
      <c r="H18" s="109">
        <v>239899.26869999999</v>
      </c>
      <c r="I18" s="109">
        <v>216128.28510000001</v>
      </c>
      <c r="J18" s="109">
        <v>243339.80580000003</v>
      </c>
      <c r="K18" s="109">
        <v>240212.0448</v>
      </c>
      <c r="L18" s="109">
        <v>260855.26740000004</v>
      </c>
      <c r="M18" s="110">
        <v>322159.38300000003</v>
      </c>
      <c r="N18" s="111">
        <f t="shared" ref="N18:N21" si="2">SUM(B18:M18)</f>
        <v>3237805.1767000002</v>
      </c>
    </row>
    <row r="19" spans="1:14" ht="15" thickBot="1" x14ac:dyDescent="0.35">
      <c r="A19" s="3" t="s">
        <v>10</v>
      </c>
      <c r="B19" s="112">
        <v>1793787.08</v>
      </c>
      <c r="C19" s="112">
        <v>1440828.38</v>
      </c>
      <c r="D19" s="112">
        <v>942753.43</v>
      </c>
      <c r="E19" s="112">
        <v>937294.43</v>
      </c>
      <c r="F19" s="109">
        <v>776574.09</v>
      </c>
      <c r="G19" s="109">
        <v>865263.80304000003</v>
      </c>
      <c r="H19" s="109">
        <v>925030.84751999984</v>
      </c>
      <c r="I19" s="109">
        <v>845944.10591183999</v>
      </c>
      <c r="J19" s="109">
        <v>918482.28112367983</v>
      </c>
      <c r="K19" s="109">
        <v>941195.11636800005</v>
      </c>
      <c r="L19" s="109">
        <v>1129536.0152855997</v>
      </c>
      <c r="M19" s="109">
        <v>1741530.1756319997</v>
      </c>
      <c r="N19" s="111">
        <f t="shared" si="2"/>
        <v>13258219.754881117</v>
      </c>
    </row>
    <row r="20" spans="1:14" ht="15" thickBot="1" x14ac:dyDescent="0.35">
      <c r="A20" s="3" t="s">
        <v>11</v>
      </c>
      <c r="B20" s="108">
        <v>634120.18999999994</v>
      </c>
      <c r="C20" s="108">
        <v>499915.34</v>
      </c>
      <c r="D20" s="108">
        <v>372799.07</v>
      </c>
      <c r="E20" s="108">
        <v>348155.08</v>
      </c>
      <c r="F20" s="109">
        <v>289605</v>
      </c>
      <c r="G20" s="109">
        <v>308686.40928000002</v>
      </c>
      <c r="H20" s="109">
        <v>319041.70415999996</v>
      </c>
      <c r="I20" s="109">
        <v>312138.17423999996</v>
      </c>
      <c r="J20" s="109">
        <v>340738.51247999998</v>
      </c>
      <c r="K20" s="109">
        <v>342710.94959999999</v>
      </c>
      <c r="L20" s="109">
        <v>394980.53328000003</v>
      </c>
      <c r="M20" s="110">
        <v>637082.39648160001</v>
      </c>
      <c r="N20" s="111">
        <f t="shared" si="2"/>
        <v>4799973.3595216004</v>
      </c>
    </row>
    <row r="21" spans="1:14" ht="15" thickBot="1" x14ac:dyDescent="0.35">
      <c r="A21" s="3" t="s">
        <v>12</v>
      </c>
      <c r="B21" s="115">
        <v>162437.85356989247</v>
      </c>
      <c r="C21" s="115">
        <v>142341.15548387094</v>
      </c>
      <c r="D21" s="115">
        <v>113284.57694623656</v>
      </c>
      <c r="E21" s="115">
        <v>105195.76369892473</v>
      </c>
      <c r="F21" s="109">
        <v>88388.52</v>
      </c>
      <c r="G21" s="109">
        <v>85714.399799999999</v>
      </c>
      <c r="H21" s="109">
        <v>98686.015200000009</v>
      </c>
      <c r="I21" s="109">
        <v>102246.8508</v>
      </c>
      <c r="J21" s="109">
        <v>91309.998600000006</v>
      </c>
      <c r="K21" s="109">
        <v>99449.051400000011</v>
      </c>
      <c r="L21" s="109">
        <v>93980.625299999985</v>
      </c>
      <c r="M21" s="109">
        <v>101865.3327</v>
      </c>
      <c r="N21" s="111">
        <f t="shared" si="2"/>
        <v>1284900.1434989248</v>
      </c>
    </row>
    <row r="22" spans="1:14" ht="15" thickBot="1" x14ac:dyDescent="0.35">
      <c r="A22" s="1" t="s">
        <v>7</v>
      </c>
      <c r="B22" s="113">
        <f>SUM(B18:B21)</f>
        <v>2983449.7135698926</v>
      </c>
      <c r="C22" s="113">
        <f t="shared" ref="C22:M22" si="3">SUM(C18:C21)</f>
        <v>2420450.5154838706</v>
      </c>
      <c r="D22" s="113">
        <f t="shared" si="3"/>
        <v>1678398.7469462368</v>
      </c>
      <c r="E22" s="113">
        <f t="shared" si="3"/>
        <v>1647257.2936989248</v>
      </c>
      <c r="F22" s="114">
        <f t="shared" si="3"/>
        <v>1389482.23</v>
      </c>
      <c r="G22" s="114">
        <f t="shared" si="3"/>
        <v>1503317.1940200001</v>
      </c>
      <c r="H22" s="114">
        <f t="shared" si="3"/>
        <v>1582657.8355799997</v>
      </c>
      <c r="I22" s="114">
        <f t="shared" si="3"/>
        <v>1476457.4160518397</v>
      </c>
      <c r="J22" s="114">
        <f t="shared" si="3"/>
        <v>1593870.5980036799</v>
      </c>
      <c r="K22" s="114">
        <f t="shared" si="3"/>
        <v>1623567.1621679999</v>
      </c>
      <c r="L22" s="114">
        <f t="shared" si="3"/>
        <v>1879352.4412655998</v>
      </c>
      <c r="M22" s="114">
        <f t="shared" si="3"/>
        <v>2802637.2878136002</v>
      </c>
      <c r="N22" s="111">
        <f>+N18+N19+N20+N21</f>
        <v>22580898.434601642</v>
      </c>
    </row>
    <row r="23" spans="1:14" x14ac:dyDescent="0.3">
      <c r="B23" s="127"/>
      <c r="C23" s="127"/>
      <c r="D23" s="127"/>
      <c r="E23" s="127"/>
      <c r="F23" s="127"/>
      <c r="G23" s="69"/>
      <c r="H23" s="67"/>
      <c r="I23" s="67"/>
      <c r="J23" s="67"/>
      <c r="K23" s="67"/>
      <c r="L23" s="67"/>
      <c r="M23" s="67"/>
      <c r="N23" s="67"/>
    </row>
    <row r="24" spans="1:14" s="39" customFormat="1" ht="15" thickBot="1" x14ac:dyDescent="0.35"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4" ht="15" thickBot="1" x14ac:dyDescent="0.35">
      <c r="A25" s="61" t="s">
        <v>49</v>
      </c>
      <c r="B25" s="58">
        <v>0</v>
      </c>
      <c r="N25" s="41">
        <f>+N22+N11</f>
        <v>1725240736.0816622</v>
      </c>
    </row>
    <row r="26" spans="1:14" ht="15" thickBot="1" x14ac:dyDescent="0.35">
      <c r="A26" s="60" t="s">
        <v>23</v>
      </c>
      <c r="B26" s="36">
        <f>N22</f>
        <v>22580898.434601642</v>
      </c>
      <c r="D26" s="117"/>
      <c r="E26" s="116"/>
      <c r="F26" s="117"/>
      <c r="N26" s="41"/>
    </row>
    <row r="27" spans="1:14" ht="15" thickBot="1" x14ac:dyDescent="0.35">
      <c r="A27" s="37" t="s">
        <v>16</v>
      </c>
      <c r="B27" s="38">
        <f>B25-B26</f>
        <v>-22580898.434601642</v>
      </c>
      <c r="D27" s="117"/>
      <c r="E27" s="116"/>
      <c r="F27" s="117"/>
    </row>
    <row r="28" spans="1:14" ht="15.6" thickTop="1" thickBot="1" x14ac:dyDescent="0.35">
      <c r="D28" s="117"/>
      <c r="E28" s="116"/>
      <c r="F28" s="117"/>
    </row>
    <row r="29" spans="1:14" ht="15" thickBot="1" x14ac:dyDescent="0.35">
      <c r="A29" s="63" t="s">
        <v>50</v>
      </c>
      <c r="B29" s="62">
        <f>N9</f>
        <v>1702659837.6470606</v>
      </c>
      <c r="D29" s="117"/>
      <c r="E29" s="116"/>
      <c r="F29" s="117"/>
    </row>
    <row r="30" spans="1:14" ht="15" thickBot="1" x14ac:dyDescent="0.35">
      <c r="A30" s="60" t="s">
        <v>25</v>
      </c>
      <c r="B30" s="36">
        <f>B14+B27</f>
        <v>-84168498.081662267</v>
      </c>
      <c r="D30" s="116"/>
      <c r="E30" s="116"/>
      <c r="F30" s="116"/>
    </row>
  </sheetData>
  <mergeCells count="4">
    <mergeCell ref="A2:N2"/>
    <mergeCell ref="B10:F10"/>
    <mergeCell ref="A16:N16"/>
    <mergeCell ref="B23:F2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0"/>
  <sheetViews>
    <sheetView workbookViewId="0">
      <selection activeCell="E14" sqref="E14"/>
    </sheetView>
  </sheetViews>
  <sheetFormatPr defaultRowHeight="14.4" x14ac:dyDescent="0.3"/>
  <cols>
    <col min="1" max="1" width="49.44140625" bestFit="1" customWidth="1"/>
    <col min="2" max="2" width="16.5546875" bestFit="1" customWidth="1"/>
    <col min="3" max="13" width="16.109375" bestFit="1" customWidth="1"/>
    <col min="14" max="14" width="16.5546875" bestFit="1" customWidth="1"/>
  </cols>
  <sheetData>
    <row r="1" spans="1:14" ht="15" thickBot="1" x14ac:dyDescent="0.35"/>
    <row r="2" spans="1:14" ht="15" thickBot="1" x14ac:dyDescent="0.35">
      <c r="A2" s="122" t="s">
        <v>22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9"/>
    </row>
    <row r="3" spans="1:14" ht="15" thickBot="1" x14ac:dyDescent="0.35">
      <c r="A3" s="1" t="s">
        <v>1</v>
      </c>
      <c r="B3" s="42">
        <v>44040</v>
      </c>
      <c r="C3" s="24">
        <v>44044</v>
      </c>
      <c r="D3" s="24">
        <v>44075</v>
      </c>
      <c r="E3" s="24">
        <v>44105</v>
      </c>
      <c r="F3" s="24">
        <v>44136</v>
      </c>
      <c r="G3" s="24">
        <v>44166</v>
      </c>
      <c r="H3" s="24">
        <v>44197</v>
      </c>
      <c r="I3" s="24">
        <v>44228</v>
      </c>
      <c r="J3" s="24">
        <v>44256</v>
      </c>
      <c r="K3" s="24">
        <v>44287</v>
      </c>
      <c r="L3" s="24">
        <v>44317</v>
      </c>
      <c r="M3" s="24">
        <v>44348</v>
      </c>
      <c r="N3" s="77" t="s">
        <v>2</v>
      </c>
    </row>
    <row r="4" spans="1:14" ht="15" thickBot="1" x14ac:dyDescent="0.35">
      <c r="A4" s="2" t="s">
        <v>3</v>
      </c>
      <c r="B4" s="79">
        <v>140751831.34090352</v>
      </c>
      <c r="C4" s="79">
        <v>125099597.20377059</v>
      </c>
      <c r="D4" s="79">
        <v>70940366.349334627</v>
      </c>
      <c r="E4" s="79">
        <v>79470166.575201303</v>
      </c>
      <c r="F4" s="79">
        <v>73172938.283812925</v>
      </c>
      <c r="G4" s="79">
        <v>73517129.713456392</v>
      </c>
      <c r="H4" s="79">
        <v>78592612.42740199</v>
      </c>
      <c r="I4" s="79">
        <v>84312087.105124816</v>
      </c>
      <c r="J4" s="79">
        <v>78019820.084537417</v>
      </c>
      <c r="K4" s="79">
        <v>85706718.395112157</v>
      </c>
      <c r="L4" s="79">
        <v>93174089.833615765</v>
      </c>
      <c r="M4" s="79">
        <v>152172122.00827771</v>
      </c>
      <c r="N4" s="76">
        <f t="shared" ref="N4:N8" si="0">SUM(B4:M4)</f>
        <v>1134929479.3205492</v>
      </c>
    </row>
    <row r="5" spans="1:14" ht="15" thickBot="1" x14ac:dyDescent="0.35">
      <c r="A5" s="3" t="s">
        <v>4</v>
      </c>
      <c r="B5" s="80">
        <v>18710326.572181836</v>
      </c>
      <c r="C5" s="80">
        <v>17341765.321524911</v>
      </c>
      <c r="D5" s="80">
        <v>10143403.838597707</v>
      </c>
      <c r="E5" s="80">
        <v>11358598.724270746</v>
      </c>
      <c r="F5" s="80">
        <v>10279546.727044867</v>
      </c>
      <c r="G5" s="80">
        <v>11098363.729701992</v>
      </c>
      <c r="H5" s="80">
        <v>11265177.999130987</v>
      </c>
      <c r="I5" s="80">
        <v>11398028.919191394</v>
      </c>
      <c r="J5" s="80">
        <v>11773203.946460601</v>
      </c>
      <c r="K5" s="80">
        <v>12369100.478329198</v>
      </c>
      <c r="L5" s="80">
        <v>13341146.90414473</v>
      </c>
      <c r="M5" s="80">
        <v>20687925.078515332</v>
      </c>
      <c r="N5" s="72">
        <f t="shared" si="0"/>
        <v>159766588.23909429</v>
      </c>
    </row>
    <row r="6" spans="1:14" ht="15" thickBot="1" x14ac:dyDescent="0.35">
      <c r="A6" s="70" t="s">
        <v>5</v>
      </c>
      <c r="B6" s="78">
        <v>95753.837538137246</v>
      </c>
      <c r="C6" s="78">
        <v>95753.837538137246</v>
      </c>
      <c r="D6" s="78">
        <v>92708.662492754782</v>
      </c>
      <c r="E6" s="78">
        <v>103119.51734876318</v>
      </c>
      <c r="F6" s="78">
        <v>99840.098069120548</v>
      </c>
      <c r="G6" s="78">
        <v>103119.51734876318</v>
      </c>
      <c r="H6" s="78">
        <v>110485.19715938912</v>
      </c>
      <c r="I6" s="78">
        <v>99814.070931980532</v>
      </c>
      <c r="J6" s="78">
        <v>110485.19715938912</v>
      </c>
      <c r="K6" s="78">
        <v>114102.96922185205</v>
      </c>
      <c r="L6" s="78">
        <v>117850.87697001507</v>
      </c>
      <c r="M6" s="78">
        <v>114380.59201801228</v>
      </c>
      <c r="N6" s="72">
        <f t="shared" si="0"/>
        <v>1257414.3737963142</v>
      </c>
    </row>
    <row r="7" spans="1:14" ht="15" thickBot="1" x14ac:dyDescent="0.35">
      <c r="A7" s="3" t="s">
        <v>6</v>
      </c>
      <c r="B7" s="80">
        <v>1368141.1357439854</v>
      </c>
      <c r="C7" s="80">
        <v>1264199.3661714951</v>
      </c>
      <c r="D7" s="80">
        <v>793710.85151765682</v>
      </c>
      <c r="E7" s="80">
        <v>891600.0650734161</v>
      </c>
      <c r="F7" s="80">
        <v>827660.47392132995</v>
      </c>
      <c r="G7" s="80">
        <v>893577.08957404306</v>
      </c>
      <c r="H7" s="80">
        <v>935949.98602159659</v>
      </c>
      <c r="I7" s="80">
        <v>885751.34310385492</v>
      </c>
      <c r="J7" s="80">
        <v>923331.41144857183</v>
      </c>
      <c r="K7" s="80">
        <v>924895.30907702073</v>
      </c>
      <c r="L7" s="80">
        <v>973221.44314565114</v>
      </c>
      <c r="M7" s="80">
        <v>1505833.1598113053</v>
      </c>
      <c r="N7" s="72">
        <f t="shared" si="0"/>
        <v>12187871.634609926</v>
      </c>
    </row>
    <row r="8" spans="1:14" ht="15" thickBot="1" x14ac:dyDescent="0.35">
      <c r="A8" s="4" t="s">
        <v>17</v>
      </c>
      <c r="B8" s="81">
        <v>0</v>
      </c>
      <c r="C8" s="82">
        <v>0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3">
        <v>0</v>
      </c>
      <c r="N8" s="23">
        <f t="shared" si="0"/>
        <v>0</v>
      </c>
    </row>
    <row r="9" spans="1:14" ht="15" thickBot="1" x14ac:dyDescent="0.35">
      <c r="A9" s="1" t="s">
        <v>7</v>
      </c>
      <c r="B9" s="31">
        <f>SUM(B4:B8)</f>
        <v>160926052.88636744</v>
      </c>
      <c r="C9" s="31">
        <f t="shared" ref="C9:L9" si="1">SUM(C4:C8)</f>
        <v>143801315.72900513</v>
      </c>
      <c r="D9" s="31">
        <f t="shared" si="1"/>
        <v>81970189.701942757</v>
      </c>
      <c r="E9" s="31">
        <f t="shared" si="1"/>
        <v>91823484.881894231</v>
      </c>
      <c r="F9" s="31">
        <f t="shared" si="1"/>
        <v>84379985.582848236</v>
      </c>
      <c r="G9" s="31">
        <f t="shared" si="1"/>
        <v>85612190.050081193</v>
      </c>
      <c r="H9" s="31">
        <f t="shared" si="1"/>
        <v>90904225.609713972</v>
      </c>
      <c r="I9" s="31">
        <f t="shared" si="1"/>
        <v>96695681.438352048</v>
      </c>
      <c r="J9" s="31">
        <f t="shared" si="1"/>
        <v>90826840.639605984</v>
      </c>
      <c r="K9" s="31">
        <f t="shared" si="1"/>
        <v>99114817.151740223</v>
      </c>
      <c r="L9" s="31">
        <f t="shared" si="1"/>
        <v>107606309.05787615</v>
      </c>
      <c r="M9" s="31">
        <f>SUM(M4:M8)</f>
        <v>174480260.83862236</v>
      </c>
      <c r="N9" s="27">
        <f>+N4+N5+N6+N7+N8</f>
        <v>1308141353.5680497</v>
      </c>
    </row>
    <row r="10" spans="1:14" x14ac:dyDescent="0.3">
      <c r="B10" s="130" t="s">
        <v>13</v>
      </c>
      <c r="C10" s="130"/>
      <c r="D10" s="130"/>
      <c r="E10" s="130"/>
      <c r="F10" s="130"/>
      <c r="G10" s="131"/>
      <c r="H10" s="126"/>
      <c r="I10" s="126"/>
      <c r="J10" s="126"/>
      <c r="K10" s="126"/>
      <c r="L10" s="126"/>
      <c r="M10" s="126"/>
      <c r="N10" s="126"/>
    </row>
    <row r="11" spans="1:14" ht="15" thickBot="1" x14ac:dyDescent="0.35">
      <c r="B11" s="59"/>
      <c r="C11" s="59"/>
      <c r="N11" s="41"/>
    </row>
    <row r="12" spans="1:14" ht="16.2" thickBot="1" x14ac:dyDescent="0.35">
      <c r="A12" s="33" t="s">
        <v>38</v>
      </c>
      <c r="B12" s="34">
        <f>N9</f>
        <v>1308141353.5680497</v>
      </c>
      <c r="D12" s="106"/>
      <c r="G12" s="32"/>
      <c r="H12" s="32"/>
      <c r="I12" s="71"/>
      <c r="J12" s="32"/>
      <c r="K12" s="32"/>
      <c r="L12" s="32"/>
      <c r="M12" s="32"/>
      <c r="N12" s="32"/>
    </row>
    <row r="13" spans="1:14" ht="15" thickBot="1" x14ac:dyDescent="0.35">
      <c r="A13" s="35" t="s">
        <v>23</v>
      </c>
      <c r="B13" s="36"/>
      <c r="G13" s="32"/>
      <c r="H13" s="32"/>
      <c r="I13" s="32"/>
      <c r="J13" s="32"/>
      <c r="K13" s="32"/>
      <c r="L13" s="32"/>
      <c r="M13" s="32"/>
      <c r="N13" s="32"/>
    </row>
    <row r="14" spans="1:14" ht="15" thickBot="1" x14ac:dyDescent="0.35">
      <c r="A14" s="37" t="s">
        <v>16</v>
      </c>
      <c r="B14" s="38">
        <f>B12-B13</f>
        <v>1308141353.5680497</v>
      </c>
      <c r="G14" s="32"/>
      <c r="H14" s="32"/>
      <c r="I14" s="32"/>
      <c r="J14" s="32"/>
      <c r="K14" s="32"/>
      <c r="L14" s="32"/>
      <c r="M14" s="32"/>
      <c r="N14" s="32"/>
    </row>
    <row r="15" spans="1:14" ht="15.6" thickTop="1" thickBot="1" x14ac:dyDescent="0.35"/>
    <row r="16" spans="1:14" ht="15" thickBot="1" x14ac:dyDescent="0.35">
      <c r="A16" s="122" t="s">
        <v>24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4"/>
    </row>
    <row r="17" spans="1:14" ht="15" thickBot="1" x14ac:dyDescent="0.35">
      <c r="A17" s="1" t="s">
        <v>1</v>
      </c>
      <c r="B17" s="73">
        <f t="shared" ref="B17:L17" si="2">+B3</f>
        <v>44040</v>
      </c>
      <c r="C17" s="74">
        <f t="shared" si="2"/>
        <v>44044</v>
      </c>
      <c r="D17" s="74">
        <f t="shared" si="2"/>
        <v>44075</v>
      </c>
      <c r="E17" s="74">
        <f t="shared" si="2"/>
        <v>44105</v>
      </c>
      <c r="F17" s="74">
        <f t="shared" si="2"/>
        <v>44136</v>
      </c>
      <c r="G17" s="74">
        <f t="shared" si="2"/>
        <v>44166</v>
      </c>
      <c r="H17" s="74">
        <f t="shared" si="2"/>
        <v>44197</v>
      </c>
      <c r="I17" s="74">
        <f t="shared" si="2"/>
        <v>44228</v>
      </c>
      <c r="J17" s="74">
        <f t="shared" si="2"/>
        <v>44256</v>
      </c>
      <c r="K17" s="74">
        <f t="shared" si="2"/>
        <v>44287</v>
      </c>
      <c r="L17" s="74">
        <f t="shared" si="2"/>
        <v>44317</v>
      </c>
      <c r="M17" s="75">
        <f>+M3</f>
        <v>44348</v>
      </c>
      <c r="N17" s="26" t="s">
        <v>2</v>
      </c>
    </row>
    <row r="18" spans="1:14" ht="15" thickBot="1" x14ac:dyDescent="0.35">
      <c r="A18" s="2" t="s">
        <v>9</v>
      </c>
      <c r="B18" s="85">
        <v>257201.99363713205</v>
      </c>
      <c r="C18" s="85">
        <v>257004.76284539505</v>
      </c>
      <c r="D18" s="85">
        <v>176499.37051543937</v>
      </c>
      <c r="E18" s="85">
        <v>197012.01872303744</v>
      </c>
      <c r="F18" s="85">
        <v>183386.48249560996</v>
      </c>
      <c r="G18" s="85">
        <v>195037.89623966644</v>
      </c>
      <c r="H18" s="85">
        <v>208150.27862353955</v>
      </c>
      <c r="I18" s="85">
        <v>194256.58323715924</v>
      </c>
      <c r="J18" s="85">
        <v>207702.33070222524</v>
      </c>
      <c r="K18" s="85">
        <v>230073.69390833107</v>
      </c>
      <c r="L18" s="85">
        <v>238498.18330696685</v>
      </c>
      <c r="M18" s="85">
        <v>296362.48322054651</v>
      </c>
      <c r="N18" s="72">
        <f t="shared" ref="N18:N21" si="3">SUM(B18:M18)</f>
        <v>2641186.0774550489</v>
      </c>
    </row>
    <row r="19" spans="1:14" ht="15" thickBot="1" x14ac:dyDescent="0.35">
      <c r="A19" s="3" t="s">
        <v>10</v>
      </c>
      <c r="B19" s="85">
        <v>1331636.1152678705</v>
      </c>
      <c r="C19" s="85">
        <v>1219753.7929188572</v>
      </c>
      <c r="D19" s="85">
        <v>679995.80663604825</v>
      </c>
      <c r="E19" s="85">
        <v>728050.30412466428</v>
      </c>
      <c r="F19" s="85">
        <v>602972.65043918998</v>
      </c>
      <c r="G19" s="85">
        <v>684085.50667427224</v>
      </c>
      <c r="H19" s="85">
        <v>707832.38521202514</v>
      </c>
      <c r="I19" s="85">
        <v>686766.32374218712</v>
      </c>
      <c r="J19" s="85">
        <v>743377.5077078318</v>
      </c>
      <c r="K19" s="85">
        <v>854064.87915738369</v>
      </c>
      <c r="L19" s="85">
        <v>965149.03892523493</v>
      </c>
      <c r="M19" s="85">
        <v>1499073.2156738867</v>
      </c>
      <c r="N19" s="72">
        <f t="shared" si="3"/>
        <v>10702757.526479449</v>
      </c>
    </row>
    <row r="20" spans="1:14" ht="15" thickBot="1" x14ac:dyDescent="0.35">
      <c r="A20" s="3" t="s">
        <v>11</v>
      </c>
      <c r="B20" s="85">
        <v>472071.98928241711</v>
      </c>
      <c r="C20" s="85">
        <v>450939.68051899795</v>
      </c>
      <c r="D20" s="85">
        <v>257124.26297311857</v>
      </c>
      <c r="E20" s="85">
        <v>258618.27368120439</v>
      </c>
      <c r="F20" s="85">
        <v>215239.93513640709</v>
      </c>
      <c r="G20" s="85">
        <v>244927.08633467322</v>
      </c>
      <c r="H20" s="85">
        <v>254771.40634721064</v>
      </c>
      <c r="I20" s="85">
        <v>244849.51703600062</v>
      </c>
      <c r="J20" s="85">
        <v>240294.58857919264</v>
      </c>
      <c r="K20" s="85">
        <v>284330.9268630633</v>
      </c>
      <c r="L20" s="85">
        <v>331059.5803022894</v>
      </c>
      <c r="M20" s="85">
        <v>533379.08577895653</v>
      </c>
      <c r="N20" s="72">
        <f t="shared" si="3"/>
        <v>3787606.3328335313</v>
      </c>
    </row>
    <row r="21" spans="1:14" ht="15" thickBot="1" x14ac:dyDescent="0.35">
      <c r="A21" s="3" t="s">
        <v>12</v>
      </c>
      <c r="B21" s="85">
        <v>112994.52047590454</v>
      </c>
      <c r="C21" s="85">
        <v>106765.24408181677</v>
      </c>
      <c r="D21" s="85">
        <v>68141.249858897354</v>
      </c>
      <c r="E21" s="85">
        <v>71276.46937794963</v>
      </c>
      <c r="F21" s="85">
        <v>65369.804090596488</v>
      </c>
      <c r="G21" s="85">
        <v>74186.590095684529</v>
      </c>
      <c r="H21" s="85">
        <v>79660.380535317847</v>
      </c>
      <c r="I21" s="85">
        <v>71739.171215467097</v>
      </c>
      <c r="J21" s="85">
        <v>69661.605756147183</v>
      </c>
      <c r="K21" s="85">
        <v>85722.130208043338</v>
      </c>
      <c r="L21" s="85">
        <v>92018.516113658989</v>
      </c>
      <c r="M21" s="85">
        <v>132435.5758510007</v>
      </c>
      <c r="N21" s="72">
        <f t="shared" si="3"/>
        <v>1029971.2576604845</v>
      </c>
    </row>
    <row r="22" spans="1:14" ht="15" thickBot="1" x14ac:dyDescent="0.35">
      <c r="A22" s="1" t="s">
        <v>7</v>
      </c>
      <c r="B22" s="84">
        <f>SUM(B18:B21)</f>
        <v>2173904.618663324</v>
      </c>
      <c r="C22" s="84">
        <f t="shared" ref="C22:M22" si="4">SUM(C18:C21)</f>
        <v>2034463.480365067</v>
      </c>
      <c r="D22" s="84">
        <f t="shared" si="4"/>
        <v>1181760.6899835037</v>
      </c>
      <c r="E22" s="84">
        <f t="shared" si="4"/>
        <v>1254957.0659068557</v>
      </c>
      <c r="F22" s="84">
        <f t="shared" si="4"/>
        <v>1066968.8721618035</v>
      </c>
      <c r="G22" s="84">
        <f t="shared" si="4"/>
        <v>1198237.0793442966</v>
      </c>
      <c r="H22" s="84">
        <f t="shared" si="4"/>
        <v>1250414.450718093</v>
      </c>
      <c r="I22" s="84">
        <f t="shared" si="4"/>
        <v>1197611.5952308141</v>
      </c>
      <c r="J22" s="84">
        <f t="shared" si="4"/>
        <v>1261036.0327453967</v>
      </c>
      <c r="K22" s="84">
        <f t="shared" si="4"/>
        <v>1454191.6301368214</v>
      </c>
      <c r="L22" s="84">
        <f t="shared" si="4"/>
        <v>1626725.3186481502</v>
      </c>
      <c r="M22" s="84">
        <f t="shared" si="4"/>
        <v>2461250.3605243908</v>
      </c>
      <c r="N22" s="27">
        <f>+N18+N19+N20+N21</f>
        <v>18161521.194428515</v>
      </c>
    </row>
    <row r="23" spans="1:14" x14ac:dyDescent="0.3">
      <c r="B23" s="130" t="s">
        <v>13</v>
      </c>
      <c r="C23" s="130"/>
      <c r="D23" s="130"/>
      <c r="E23" s="130"/>
      <c r="F23" s="130"/>
      <c r="G23" s="126"/>
      <c r="H23" s="126"/>
      <c r="I23" s="126"/>
      <c r="J23" s="126"/>
      <c r="K23" s="126"/>
      <c r="L23" s="126"/>
      <c r="M23" s="126"/>
      <c r="N23" s="126"/>
    </row>
    <row r="24" spans="1:14" ht="15" thickBot="1" x14ac:dyDescent="0.35">
      <c r="A24" s="39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4" ht="15" thickBot="1" x14ac:dyDescent="0.35">
      <c r="A25" s="33" t="s">
        <v>37</v>
      </c>
      <c r="B25" s="34">
        <f>N22</f>
        <v>18161521.194428515</v>
      </c>
      <c r="N25" s="41"/>
    </row>
    <row r="26" spans="1:14" ht="15" thickBot="1" x14ac:dyDescent="0.35">
      <c r="A26" s="35" t="s">
        <v>23</v>
      </c>
      <c r="B26" s="36"/>
      <c r="N26" s="41"/>
    </row>
    <row r="27" spans="1:14" ht="15" thickBot="1" x14ac:dyDescent="0.35">
      <c r="A27" s="37" t="s">
        <v>16</v>
      </c>
      <c r="B27" s="38">
        <f>B25-B26</f>
        <v>18161521.194428515</v>
      </c>
    </row>
    <row r="28" spans="1:14" ht="15" thickTop="1" x14ac:dyDescent="0.3"/>
    <row r="29" spans="1:14" ht="15" thickBot="1" x14ac:dyDescent="0.35"/>
    <row r="30" spans="1:14" ht="15" thickBot="1" x14ac:dyDescent="0.35">
      <c r="A30" s="35" t="s">
        <v>25</v>
      </c>
      <c r="B30" s="36">
        <f>B14+B27</f>
        <v>1326302874.7624781</v>
      </c>
    </row>
  </sheetData>
  <mergeCells count="6">
    <mergeCell ref="A2:N2"/>
    <mergeCell ref="B10:F10"/>
    <mergeCell ref="G10:N10"/>
    <mergeCell ref="A16:N16"/>
    <mergeCell ref="B23:F23"/>
    <mergeCell ref="G23:N2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5"/>
  <sheetViews>
    <sheetView view="pageBreakPreview" zoomScale="60" zoomScaleNormal="100" workbookViewId="0">
      <selection activeCell="H13" sqref="H13"/>
    </sheetView>
  </sheetViews>
  <sheetFormatPr defaultRowHeight="14.4" x14ac:dyDescent="0.3"/>
  <cols>
    <col min="1" max="1" width="65.44140625" bestFit="1" customWidth="1"/>
    <col min="2" max="2" width="22.5546875" bestFit="1" customWidth="1"/>
    <col min="3" max="3" width="20.44140625" bestFit="1" customWidth="1"/>
    <col min="4" max="5" width="20.109375" bestFit="1" customWidth="1"/>
    <col min="6" max="7" width="20.44140625" bestFit="1" customWidth="1"/>
    <col min="8" max="8" width="20.109375" bestFit="1" customWidth="1"/>
    <col min="9" max="9" width="20.44140625" bestFit="1" customWidth="1"/>
    <col min="10" max="11" width="20.109375" bestFit="1" customWidth="1"/>
    <col min="12" max="12" width="20.44140625" bestFit="1" customWidth="1"/>
    <col min="13" max="13" width="20.88671875" bestFit="1" customWidth="1"/>
    <col min="14" max="14" width="21.77734375" bestFit="1" customWidth="1"/>
  </cols>
  <sheetData>
    <row r="1" spans="1:14" ht="15" thickBot="1" x14ac:dyDescent="0.35"/>
    <row r="2" spans="1:14" ht="15" thickBot="1" x14ac:dyDescent="0.35">
      <c r="A2" s="122" t="s">
        <v>26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4"/>
    </row>
    <row r="3" spans="1:14" ht="15" thickBot="1" x14ac:dyDescent="0.35">
      <c r="A3" s="1" t="s">
        <v>1</v>
      </c>
      <c r="B3" s="42">
        <v>44405</v>
      </c>
      <c r="C3" s="24">
        <v>44409</v>
      </c>
      <c r="D3" s="24">
        <v>44440</v>
      </c>
      <c r="E3" s="24">
        <v>44470</v>
      </c>
      <c r="F3" s="24">
        <v>44501</v>
      </c>
      <c r="G3" s="24">
        <v>44531</v>
      </c>
      <c r="H3" s="24">
        <v>44562</v>
      </c>
      <c r="I3" s="24">
        <v>44593</v>
      </c>
      <c r="J3" s="24">
        <v>44621</v>
      </c>
      <c r="K3" s="24">
        <v>44652</v>
      </c>
      <c r="L3" s="24">
        <v>44682</v>
      </c>
      <c r="M3" s="25">
        <v>44713</v>
      </c>
      <c r="N3" s="26" t="s">
        <v>2</v>
      </c>
    </row>
    <row r="4" spans="1:14" ht="15" thickBot="1" x14ac:dyDescent="0.35">
      <c r="A4" s="2" t="s">
        <v>3</v>
      </c>
      <c r="B4" s="43">
        <v>208972051.05355</v>
      </c>
      <c r="C4" s="44">
        <v>197621378.10721999</v>
      </c>
      <c r="D4" s="45">
        <v>120364159.33206999</v>
      </c>
      <c r="E4" s="46">
        <v>124803220.42076001</v>
      </c>
      <c r="F4" s="10">
        <v>122701381.28286999</v>
      </c>
      <c r="G4" s="10">
        <f>118876850.542651-212446.36</f>
        <v>118664404.182651</v>
      </c>
      <c r="H4" s="10">
        <v>120601140.97750799</v>
      </c>
      <c r="I4" s="10">
        <v>117564342.16918901</v>
      </c>
      <c r="J4" s="10">
        <v>123339280.109422</v>
      </c>
      <c r="K4" s="10">
        <v>128323336.068004</v>
      </c>
      <c r="L4" s="10">
        <v>124821214.213223</v>
      </c>
      <c r="M4" s="10">
        <v>208219072.792833</v>
      </c>
      <c r="N4" s="27">
        <f>SUM(B4:M4)</f>
        <v>1715994980.7093</v>
      </c>
    </row>
    <row r="5" spans="1:14" ht="15" thickBot="1" x14ac:dyDescent="0.35">
      <c r="A5" s="3" t="s">
        <v>4</v>
      </c>
      <c r="B5" s="47">
        <v>28987242.355920002</v>
      </c>
      <c r="C5" s="28">
        <v>28858836.10647</v>
      </c>
      <c r="D5" s="10">
        <v>17753783.69438</v>
      </c>
      <c r="E5" s="28">
        <v>17277499.387869999</v>
      </c>
      <c r="F5" s="28">
        <v>18293422.064130399</v>
      </c>
      <c r="G5" s="28">
        <v>17490461.635173298</v>
      </c>
      <c r="H5" s="28">
        <v>16561149.1199893</v>
      </c>
      <c r="I5" s="28">
        <v>15185311.923921941</v>
      </c>
      <c r="J5" s="28">
        <v>17090664.986241098</v>
      </c>
      <c r="K5" s="28">
        <v>18754450.039662901</v>
      </c>
      <c r="L5" s="28">
        <v>17553677.819431473</v>
      </c>
      <c r="M5" s="29">
        <v>28001078.71229247</v>
      </c>
      <c r="N5" s="27">
        <f t="shared" ref="N5:N7" si="0">SUM(B5:M5)</f>
        <v>241807577.84548289</v>
      </c>
    </row>
    <row r="6" spans="1:14" ht="15" thickBot="1" x14ac:dyDescent="0.35">
      <c r="A6" s="3" t="s">
        <v>5</v>
      </c>
      <c r="B6" s="47">
        <v>2566907.8104900001</v>
      </c>
      <c r="C6" s="28">
        <v>1973491.0041</v>
      </c>
      <c r="D6" s="28">
        <v>1234800.95055</v>
      </c>
      <c r="E6" s="28">
        <v>1288011.9323999998</v>
      </c>
      <c r="F6" s="28">
        <v>1207069.7939775172</v>
      </c>
      <c r="G6" s="28">
        <v>1266051.2648102799</v>
      </c>
      <c r="H6" s="28">
        <v>1289705.4748319816</v>
      </c>
      <c r="I6" s="28">
        <v>1156682.9750481863</v>
      </c>
      <c r="J6" s="28">
        <f>1212227.05903909+6470.54</f>
        <v>1218697.5990390901</v>
      </c>
      <c r="K6" s="28">
        <v>1159784.9605437701</v>
      </c>
      <c r="L6" s="28">
        <v>1236336.0252138895</v>
      </c>
      <c r="M6" s="29">
        <v>1850529.2870090604</v>
      </c>
      <c r="N6" s="27">
        <f t="shared" si="0"/>
        <v>17448069.078013778</v>
      </c>
    </row>
    <row r="7" spans="1:14" ht="15" thickBot="1" x14ac:dyDescent="0.35">
      <c r="A7" s="3" t="s">
        <v>6</v>
      </c>
      <c r="B7" s="47">
        <v>180071.52217000001</v>
      </c>
      <c r="C7" s="28">
        <v>165071.52217000001</v>
      </c>
      <c r="D7" s="28">
        <v>177257.05085</v>
      </c>
      <c r="E7" s="28">
        <v>150071.52217000001</v>
      </c>
      <c r="F7" s="28">
        <v>134920.28268467999</v>
      </c>
      <c r="G7" s="28">
        <v>139351.97080206001</v>
      </c>
      <c r="H7" s="28">
        <v>139351.97080206001</v>
      </c>
      <c r="I7" s="28">
        <v>125892.76985298</v>
      </c>
      <c r="J7" s="28">
        <v>139351.97080206001</v>
      </c>
      <c r="K7" s="28">
        <v>134920.28268467999</v>
      </c>
      <c r="L7" s="28">
        <v>139351.97080206001</v>
      </c>
      <c r="M7" s="29">
        <v>135248.55587856</v>
      </c>
      <c r="N7" s="27">
        <f t="shared" si="0"/>
        <v>1760861.3916691404</v>
      </c>
    </row>
    <row r="8" spans="1:14" ht="15" thickBot="1" x14ac:dyDescent="0.35">
      <c r="A8" s="4" t="s">
        <v>17</v>
      </c>
      <c r="B8" s="48">
        <v>0</v>
      </c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27">
        <v>0</v>
      </c>
    </row>
    <row r="9" spans="1:14" ht="15" thickBot="1" x14ac:dyDescent="0.35">
      <c r="A9" s="1" t="s">
        <v>7</v>
      </c>
      <c r="B9" s="31">
        <f>SUM(B4:B8)</f>
        <v>240706272.74213004</v>
      </c>
      <c r="C9" s="31">
        <f t="shared" ref="C9:M9" si="1">SUM(C4:C8)</f>
        <v>228618776.73995999</v>
      </c>
      <c r="D9" s="31">
        <f t="shared" si="1"/>
        <v>139530001.02784997</v>
      </c>
      <c r="E9" s="31">
        <f t="shared" si="1"/>
        <v>143518803.26319999</v>
      </c>
      <c r="F9" s="31">
        <f t="shared" si="1"/>
        <v>142336793.4236626</v>
      </c>
      <c r="G9" s="31">
        <f t="shared" si="1"/>
        <v>137560269.05343667</v>
      </c>
      <c r="H9" s="31">
        <f t="shared" si="1"/>
        <v>138591347.54313132</v>
      </c>
      <c r="I9" s="31">
        <f t="shared" si="1"/>
        <v>134032229.83801211</v>
      </c>
      <c r="J9" s="31">
        <f t="shared" si="1"/>
        <v>141787994.66550425</v>
      </c>
      <c r="K9" s="31">
        <f t="shared" si="1"/>
        <v>148372491.35089538</v>
      </c>
      <c r="L9" s="31">
        <f t="shared" si="1"/>
        <v>143750580.02867043</v>
      </c>
      <c r="M9" s="31">
        <f t="shared" si="1"/>
        <v>238205929.34801307</v>
      </c>
      <c r="N9" s="27">
        <f>+N7+N6+N5+N4+N8</f>
        <v>1977011489.0244658</v>
      </c>
    </row>
    <row r="10" spans="1:14" x14ac:dyDescent="0.3">
      <c r="B10" s="130" t="s">
        <v>13</v>
      </c>
      <c r="C10" s="130"/>
      <c r="D10" s="130"/>
      <c r="E10" s="130"/>
      <c r="F10" s="130"/>
      <c r="G10" s="126"/>
      <c r="H10" s="126"/>
      <c r="I10" s="126"/>
      <c r="J10" s="126"/>
      <c r="K10" s="126"/>
      <c r="L10" s="126"/>
      <c r="M10" s="126"/>
      <c r="N10" s="126"/>
    </row>
    <row r="11" spans="1:14" ht="15" thickBot="1" x14ac:dyDescent="0.35"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</row>
    <row r="12" spans="1:14" ht="15" thickBot="1" x14ac:dyDescent="0.35">
      <c r="A12" s="33" t="s">
        <v>39</v>
      </c>
      <c r="B12" s="34">
        <f>N9</f>
        <v>1977011489.0244658</v>
      </c>
      <c r="D12" s="92"/>
      <c r="E12" s="119"/>
      <c r="G12" s="32"/>
      <c r="H12" s="32"/>
      <c r="I12" s="32"/>
      <c r="J12" s="32"/>
      <c r="K12" s="32"/>
      <c r="L12" s="32"/>
      <c r="M12" s="32"/>
      <c r="N12" s="50"/>
    </row>
    <row r="13" spans="1:14" ht="15" thickBot="1" x14ac:dyDescent="0.35">
      <c r="A13" s="35" t="s">
        <v>27</v>
      </c>
      <c r="B13" s="36"/>
      <c r="E13" s="119"/>
      <c r="G13" s="32"/>
      <c r="H13" s="32"/>
      <c r="I13" s="32"/>
      <c r="J13" s="32"/>
      <c r="K13" s="32"/>
      <c r="L13" s="32"/>
      <c r="M13" s="32"/>
      <c r="N13" s="32"/>
    </row>
    <row r="14" spans="1:14" ht="15" thickBot="1" x14ac:dyDescent="0.35">
      <c r="A14" s="37" t="s">
        <v>16</v>
      </c>
      <c r="B14" s="38">
        <f>B12-B13</f>
        <v>1977011489.0244658</v>
      </c>
      <c r="G14" s="32"/>
      <c r="H14" s="32"/>
      <c r="I14" s="32"/>
      <c r="J14" s="32"/>
      <c r="K14" s="32"/>
      <c r="L14" s="32"/>
      <c r="M14" s="32"/>
      <c r="N14" s="32"/>
    </row>
    <row r="15" spans="1:14" ht="15.6" thickTop="1" thickBot="1" x14ac:dyDescent="0.35"/>
    <row r="16" spans="1:14" ht="15" thickBot="1" x14ac:dyDescent="0.35">
      <c r="A16" s="122" t="s">
        <v>28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4"/>
    </row>
    <row r="17" spans="1:14" ht="15" thickBot="1" x14ac:dyDescent="0.35">
      <c r="A17" s="1" t="s">
        <v>1</v>
      </c>
      <c r="B17" s="42">
        <f>+B3</f>
        <v>44405</v>
      </c>
      <c r="C17" s="24">
        <f t="shared" ref="C17:M17" si="2">+C3</f>
        <v>44409</v>
      </c>
      <c r="D17" s="24">
        <f t="shared" si="2"/>
        <v>44440</v>
      </c>
      <c r="E17" s="24">
        <f t="shared" si="2"/>
        <v>44470</v>
      </c>
      <c r="F17" s="24">
        <f t="shared" si="2"/>
        <v>44501</v>
      </c>
      <c r="G17" s="24">
        <f t="shared" si="2"/>
        <v>44531</v>
      </c>
      <c r="H17" s="24">
        <f t="shared" si="2"/>
        <v>44562</v>
      </c>
      <c r="I17" s="24">
        <f t="shared" si="2"/>
        <v>44593</v>
      </c>
      <c r="J17" s="24">
        <f t="shared" si="2"/>
        <v>44621</v>
      </c>
      <c r="K17" s="24">
        <f t="shared" si="2"/>
        <v>44652</v>
      </c>
      <c r="L17" s="24">
        <f t="shared" si="2"/>
        <v>44682</v>
      </c>
      <c r="M17" s="25">
        <f t="shared" si="2"/>
        <v>44713</v>
      </c>
      <c r="N17" s="26" t="s">
        <v>2</v>
      </c>
    </row>
    <row r="18" spans="1:14" ht="15" thickBot="1" x14ac:dyDescent="0.35">
      <c r="A18" s="2" t="s">
        <v>9</v>
      </c>
      <c r="B18" s="43">
        <v>361358.19188</v>
      </c>
      <c r="C18" s="10">
        <v>352195.05884000001</v>
      </c>
      <c r="D18" s="10">
        <v>299776.16527</v>
      </c>
      <c r="E18" s="10">
        <v>277397.59362</v>
      </c>
      <c r="F18" s="10">
        <v>253942.70422000001</v>
      </c>
      <c r="G18" s="10">
        <v>243388.44103389999</v>
      </c>
      <c r="H18" s="10">
        <v>259331.10946470001</v>
      </c>
      <c r="I18" s="10">
        <v>233634.67619309999</v>
      </c>
      <c r="J18" s="10">
        <v>263050.33006980002</v>
      </c>
      <c r="K18" s="10">
        <v>259669.22042880001</v>
      </c>
      <c r="L18" s="10">
        <v>281984.54405939998</v>
      </c>
      <c r="M18" s="10">
        <v>348254.29302300001</v>
      </c>
      <c r="N18" s="27">
        <f t="shared" ref="N18:N21" si="3">SUM(B18:M18)</f>
        <v>3433982.3281027004</v>
      </c>
    </row>
    <row r="19" spans="1:14" ht="15" thickBot="1" x14ac:dyDescent="0.35">
      <c r="A19" s="3" t="s">
        <v>10</v>
      </c>
      <c r="B19" s="47">
        <v>1893343.0069800001</v>
      </c>
      <c r="C19" s="10">
        <v>1526076.8177499999</v>
      </c>
      <c r="D19" s="10">
        <v>1019116.45783</v>
      </c>
      <c r="E19" s="10">
        <v>1013215.27883</v>
      </c>
      <c r="F19" s="10">
        <v>1039476.59129</v>
      </c>
      <c r="G19" s="10">
        <v>1035350.17108624</v>
      </c>
      <c r="H19" s="10">
        <v>1099958.3461691199</v>
      </c>
      <c r="I19" s="10">
        <v>1014465.57849069</v>
      </c>
      <c r="J19" s="10">
        <v>1092879.3458946899</v>
      </c>
      <c r="K19" s="10">
        <v>1097431.9207938099</v>
      </c>
      <c r="L19" s="10">
        <v>1221028.4325237332</v>
      </c>
      <c r="M19" s="10">
        <v>1882594.1198581918</v>
      </c>
      <c r="N19" s="27">
        <f t="shared" si="3"/>
        <v>14934936.067496475</v>
      </c>
    </row>
    <row r="20" spans="1:14" ht="15" thickBot="1" x14ac:dyDescent="0.35">
      <c r="A20" s="3" t="s">
        <v>11</v>
      </c>
      <c r="B20" s="47">
        <v>739324.91403999995</v>
      </c>
      <c r="C20" s="10">
        <v>705800.89880000008</v>
      </c>
      <c r="D20" s="10">
        <v>402995.79467000003</v>
      </c>
      <c r="E20" s="10">
        <v>376355.64147999999</v>
      </c>
      <c r="F20" s="10">
        <v>313063.005</v>
      </c>
      <c r="G20" s="10">
        <v>333690.00843168003</v>
      </c>
      <c r="H20" s="10">
        <v>344884.08219695999</v>
      </c>
      <c r="I20" s="10">
        <v>337421.36635343998</v>
      </c>
      <c r="J20" s="10">
        <v>368338.33199087996</v>
      </c>
      <c r="K20" s="10">
        <v>370470.53651760001</v>
      </c>
      <c r="L20" s="10">
        <v>426973.95647568005</v>
      </c>
      <c r="M20" s="10">
        <v>688686.07059660961</v>
      </c>
      <c r="N20" s="27">
        <f t="shared" si="3"/>
        <v>5408004.6065528486</v>
      </c>
    </row>
    <row r="21" spans="1:14" ht="15" thickBot="1" x14ac:dyDescent="0.35">
      <c r="A21" s="3" t="s">
        <v>12</v>
      </c>
      <c r="B21" s="47">
        <v>172539.75044</v>
      </c>
      <c r="C21" s="10">
        <v>162976.46774000002</v>
      </c>
      <c r="D21" s="10">
        <v>104617.73146000001</v>
      </c>
      <c r="E21" s="10">
        <v>101066.32216</v>
      </c>
      <c r="F21" s="10">
        <v>95547.990120000002</v>
      </c>
      <c r="G21" s="10">
        <v>92657.266183800006</v>
      </c>
      <c r="H21" s="10">
        <v>106679.5824312</v>
      </c>
      <c r="I21" s="10">
        <v>110528.8457148</v>
      </c>
      <c r="J21" s="10">
        <v>98706.108486600002</v>
      </c>
      <c r="K21" s="10">
        <v>107504.42456340001</v>
      </c>
      <c r="L21" s="10">
        <v>101593.05594929999</v>
      </c>
      <c r="M21" s="10">
        <v>110116.42464870001</v>
      </c>
      <c r="N21" s="27">
        <f t="shared" si="3"/>
        <v>1364533.9698978001</v>
      </c>
    </row>
    <row r="22" spans="1:14" ht="15" thickBot="1" x14ac:dyDescent="0.35">
      <c r="A22" s="1" t="s">
        <v>7</v>
      </c>
      <c r="B22" s="31">
        <f>SUM(B18:B21)</f>
        <v>3166565.8633400002</v>
      </c>
      <c r="C22" s="31">
        <f t="shared" ref="C22:M22" si="4">SUM(C18:C21)</f>
        <v>2747049.2431300003</v>
      </c>
      <c r="D22" s="31">
        <f t="shared" si="4"/>
        <v>1826506.1492299999</v>
      </c>
      <c r="E22" s="31">
        <f t="shared" si="4"/>
        <v>1768034.8360899999</v>
      </c>
      <c r="F22" s="31">
        <f t="shared" si="4"/>
        <v>1702030.2906299999</v>
      </c>
      <c r="G22" s="31">
        <f t="shared" si="4"/>
        <v>1705085.88673562</v>
      </c>
      <c r="H22" s="31">
        <f t="shared" si="4"/>
        <v>1810853.12026198</v>
      </c>
      <c r="I22" s="31">
        <f t="shared" si="4"/>
        <v>1696050.46675203</v>
      </c>
      <c r="J22" s="31">
        <f t="shared" si="4"/>
        <v>1822974.11644197</v>
      </c>
      <c r="K22" s="31">
        <f t="shared" si="4"/>
        <v>1835076.10230361</v>
      </c>
      <c r="L22" s="31">
        <f t="shared" si="4"/>
        <v>2031579.9890081133</v>
      </c>
      <c r="M22" s="31">
        <f t="shared" si="4"/>
        <v>3029650.9081265014</v>
      </c>
      <c r="N22" s="27">
        <f>+N21+N20+N19+N18</f>
        <v>25141456.972049825</v>
      </c>
    </row>
    <row r="23" spans="1:14" x14ac:dyDescent="0.3">
      <c r="B23" s="130" t="s">
        <v>13</v>
      </c>
      <c r="C23" s="130"/>
      <c r="D23" s="130"/>
      <c r="E23" s="130"/>
      <c r="F23" s="130"/>
      <c r="G23" s="126"/>
      <c r="H23" s="126"/>
      <c r="I23" s="126"/>
      <c r="J23" s="126"/>
      <c r="K23" s="126"/>
      <c r="L23" s="126"/>
      <c r="M23" s="126"/>
      <c r="N23" s="126"/>
    </row>
    <row r="24" spans="1:14" s="39" customFormat="1" ht="15" thickBot="1" x14ac:dyDescent="0.35"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4" ht="15" thickBot="1" x14ac:dyDescent="0.35">
      <c r="A25" s="33" t="s">
        <v>39</v>
      </c>
      <c r="B25" s="34">
        <f>N22</f>
        <v>25141456.972049825</v>
      </c>
      <c r="N25" s="41"/>
    </row>
    <row r="26" spans="1:14" ht="15" thickBot="1" x14ac:dyDescent="0.35">
      <c r="A26" s="35" t="s">
        <v>27</v>
      </c>
      <c r="B26" s="36"/>
      <c r="N26" s="41"/>
    </row>
    <row r="27" spans="1:14" ht="15" thickBot="1" x14ac:dyDescent="0.35">
      <c r="A27" s="37" t="s">
        <v>16</v>
      </c>
      <c r="B27" s="38">
        <f>B25-B26</f>
        <v>25141456.972049825</v>
      </c>
    </row>
    <row r="28" spans="1:14" ht="15" thickTop="1" x14ac:dyDescent="0.3"/>
    <row r="29" spans="1:14" ht="15" thickBot="1" x14ac:dyDescent="0.35"/>
    <row r="30" spans="1:14" ht="15" thickBot="1" x14ac:dyDescent="0.35">
      <c r="A30" s="35" t="s">
        <v>25</v>
      </c>
      <c r="B30" s="36">
        <f>B14+B27</f>
        <v>2002152945.9965155</v>
      </c>
    </row>
    <row r="32" spans="1:14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</row>
    <row r="33" spans="2:13" x14ac:dyDescent="0.3"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</row>
    <row r="34" spans="2:13" x14ac:dyDescent="0.3"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</row>
    <row r="35" spans="2:13" x14ac:dyDescent="0.3"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</row>
  </sheetData>
  <mergeCells count="6">
    <mergeCell ref="A2:N2"/>
    <mergeCell ref="B10:F10"/>
    <mergeCell ref="G10:N10"/>
    <mergeCell ref="A16:N16"/>
    <mergeCell ref="B23:F23"/>
    <mergeCell ref="G23:N23"/>
  </mergeCells>
  <pageMargins left="0.70866141732283472" right="0.70866141732283472" top="0.74803149606299213" bottom="0.74803149606299213" header="0.31496062992125984" footer="0.31496062992125984"/>
  <pageSetup paperSize="8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2"/>
  <sheetViews>
    <sheetView view="pageBreakPreview" topLeftCell="B1" zoomScale="60" zoomScaleNormal="100" workbookViewId="0">
      <selection sqref="A1:XFD1048576"/>
    </sheetView>
  </sheetViews>
  <sheetFormatPr defaultRowHeight="14.4" x14ac:dyDescent="0.3"/>
  <cols>
    <col min="1" max="1" width="65.44140625" bestFit="1" customWidth="1"/>
    <col min="2" max="2" width="22.88671875" bestFit="1" customWidth="1"/>
    <col min="3" max="3" width="20.88671875" bestFit="1" customWidth="1"/>
    <col min="4" max="4" width="20.109375" bestFit="1" customWidth="1"/>
    <col min="5" max="6" width="20.44140625" bestFit="1" customWidth="1"/>
    <col min="7" max="7" width="19.77734375" bestFit="1" customWidth="1"/>
    <col min="8" max="12" width="20.109375" bestFit="1" customWidth="1"/>
    <col min="13" max="13" width="20.88671875" bestFit="1" customWidth="1"/>
    <col min="14" max="14" width="22.88671875" bestFit="1" customWidth="1"/>
  </cols>
  <sheetData>
    <row r="1" spans="1:14" ht="15" thickBot="1" x14ac:dyDescent="0.35"/>
    <row r="2" spans="1:14" ht="15" thickBot="1" x14ac:dyDescent="0.35">
      <c r="A2" s="122" t="s">
        <v>32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4"/>
    </row>
    <row r="3" spans="1:14" ht="15" thickBot="1" x14ac:dyDescent="0.35">
      <c r="A3" s="1" t="s">
        <v>1</v>
      </c>
      <c r="B3" s="42">
        <v>44770</v>
      </c>
      <c r="C3" s="24">
        <v>44774</v>
      </c>
      <c r="D3" s="24">
        <v>44805</v>
      </c>
      <c r="E3" s="24">
        <v>44835</v>
      </c>
      <c r="F3" s="24">
        <v>44866</v>
      </c>
      <c r="G3" s="24">
        <v>44896</v>
      </c>
      <c r="H3" s="24">
        <v>44927</v>
      </c>
      <c r="I3" s="24">
        <v>44958</v>
      </c>
      <c r="J3" s="24">
        <v>44986</v>
      </c>
      <c r="K3" s="24">
        <v>45017</v>
      </c>
      <c r="L3" s="24">
        <v>45047</v>
      </c>
      <c r="M3" s="25">
        <v>45078</v>
      </c>
      <c r="N3" s="26" t="s">
        <v>2</v>
      </c>
    </row>
    <row r="4" spans="1:14" ht="15" thickBot="1" x14ac:dyDescent="0.35">
      <c r="A4" s="2" t="s">
        <v>3</v>
      </c>
      <c r="B4" s="43">
        <v>210402392.118545</v>
      </c>
      <c r="C4" s="44">
        <v>214780614.04441699</v>
      </c>
      <c r="D4" s="45">
        <v>126125168.449204</v>
      </c>
      <c r="E4" s="46">
        <v>120795948.52672367</v>
      </c>
      <c r="F4" s="10">
        <v>121218993.38583601</v>
      </c>
      <c r="G4" s="10">
        <v>119299222.14063944</v>
      </c>
      <c r="H4" s="10">
        <v>113217920.536534</v>
      </c>
      <c r="I4" s="10">
        <v>112657200.830421</v>
      </c>
      <c r="J4" s="10">
        <v>128733590.53113399</v>
      </c>
      <c r="K4" s="10">
        <v>123455814.21075401</v>
      </c>
      <c r="L4" s="10">
        <v>120814881.595153</v>
      </c>
      <c r="M4" s="10">
        <v>205668580.25761902</v>
      </c>
      <c r="N4" s="27">
        <f>SUM(B4:M4)</f>
        <v>1717170326.6269798</v>
      </c>
    </row>
    <row r="5" spans="1:14" ht="15" thickBot="1" x14ac:dyDescent="0.35">
      <c r="A5" s="3" t="s">
        <v>4</v>
      </c>
      <c r="B5" s="43">
        <v>40500376.406898998</v>
      </c>
      <c r="C5" s="28">
        <v>28260867.351227701</v>
      </c>
      <c r="D5" s="10">
        <v>26470911.2032266</v>
      </c>
      <c r="E5" s="28">
        <v>27127184.855916802</v>
      </c>
      <c r="F5" s="28">
        <v>27143938.695877999</v>
      </c>
      <c r="G5" s="28">
        <v>26299063.732529301</v>
      </c>
      <c r="H5" s="28">
        <v>27004761.1040527</v>
      </c>
      <c r="I5" s="28">
        <v>25977985.206350699</v>
      </c>
      <c r="J5" s="28">
        <v>26930597.698522899</v>
      </c>
      <c r="K5" s="28">
        <v>26576832.331733301</v>
      </c>
      <c r="L5" s="28">
        <v>28469979.801605798</v>
      </c>
      <c r="M5" s="29">
        <v>41462735.021074101</v>
      </c>
      <c r="N5" s="27">
        <f t="shared" ref="N5:N8" si="0">SUM(B5:M5)</f>
        <v>352225233.40901697</v>
      </c>
    </row>
    <row r="6" spans="1:14" ht="15" thickBot="1" x14ac:dyDescent="0.35">
      <c r="A6" s="3" t="s">
        <v>5</v>
      </c>
      <c r="B6" s="43">
        <v>2237932.3981975783</v>
      </c>
      <c r="C6" s="28">
        <v>2076507.2345140199</v>
      </c>
      <c r="D6" s="28">
        <v>1299257.5601687098</v>
      </c>
      <c r="E6" s="28">
        <v>1355246.1552712799</v>
      </c>
      <c r="F6" s="28">
        <v>1270078.8372231435</v>
      </c>
      <c r="G6" s="28">
        <v>1332139.1408333764</v>
      </c>
      <c r="H6" s="28">
        <v>1357028.1006182111</v>
      </c>
      <c r="I6" s="28">
        <v>1217061.8263457015</v>
      </c>
      <c r="J6" s="28">
        <v>1275505.3115209306</v>
      </c>
      <c r="K6" s="28">
        <v>1220325.7354841549</v>
      </c>
      <c r="L6" s="28">
        <v>1300872.7657300546</v>
      </c>
      <c r="M6" s="29">
        <v>1947126.9157909334</v>
      </c>
      <c r="N6" s="27">
        <f t="shared" si="0"/>
        <v>17889081.981698092</v>
      </c>
    </row>
    <row r="7" spans="1:14" ht="15" thickBot="1" x14ac:dyDescent="0.35">
      <c r="A7" s="3" t="s">
        <v>6</v>
      </c>
      <c r="B7" s="43">
        <v>157905.25562727402</v>
      </c>
      <c r="C7" s="28">
        <v>157905.25562727402</v>
      </c>
      <c r="D7" s="28">
        <v>152839.46890437001</v>
      </c>
      <c r="E7" s="28">
        <v>157905.25562727402</v>
      </c>
      <c r="F7" s="28">
        <v>141963.12144082028</v>
      </c>
      <c r="G7" s="28">
        <v>146626.14367792755</v>
      </c>
      <c r="H7" s="28">
        <v>146626.14367792755</v>
      </c>
      <c r="I7" s="28">
        <v>132464.37243930556</v>
      </c>
      <c r="J7" s="28">
        <v>146626.14367792755</v>
      </c>
      <c r="K7" s="28">
        <v>141963.12144082028</v>
      </c>
      <c r="L7" s="28">
        <v>146626.14367792755</v>
      </c>
      <c r="M7" s="29">
        <v>142308.53049542083</v>
      </c>
      <c r="N7" s="30">
        <f t="shared" si="0"/>
        <v>1771758.9563142692</v>
      </c>
    </row>
    <row r="8" spans="1:14" ht="15" thickBot="1" x14ac:dyDescent="0.35">
      <c r="A8" s="4" t="s">
        <v>17</v>
      </c>
      <c r="B8" s="48">
        <f>+'MMM 20212022 Bulk Purchases'!B8*'MMM 20222023 Bulk Purchases'!B37+'MMM 20212022 Bulk Purchases'!B8</f>
        <v>0</v>
      </c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30">
        <f t="shared" si="0"/>
        <v>0</v>
      </c>
    </row>
    <row r="9" spans="1:14" ht="15" thickBot="1" x14ac:dyDescent="0.35">
      <c r="A9" s="1" t="s">
        <v>7</v>
      </c>
      <c r="B9" s="31">
        <f>SUM(B4:B8)</f>
        <v>253298606.17926887</v>
      </c>
      <c r="C9" s="31">
        <f t="shared" ref="C9:M9" si="1">SUM(C4:C8)</f>
        <v>245275893.885786</v>
      </c>
      <c r="D9" s="31">
        <f t="shared" si="1"/>
        <v>154048176.68150368</v>
      </c>
      <c r="E9" s="31">
        <f t="shared" si="1"/>
        <v>149436284.79353905</v>
      </c>
      <c r="F9" s="31">
        <f t="shared" si="1"/>
        <v>149774974.04037797</v>
      </c>
      <c r="G9" s="31">
        <f t="shared" si="1"/>
        <v>147077051.15768003</v>
      </c>
      <c r="H9" s="31">
        <f t="shared" si="1"/>
        <v>141726335.88488284</v>
      </c>
      <c r="I9" s="31">
        <f t="shared" si="1"/>
        <v>139984712.23555672</v>
      </c>
      <c r="J9" s="31">
        <f t="shared" si="1"/>
        <v>157086319.68485576</v>
      </c>
      <c r="K9" s="31">
        <f t="shared" si="1"/>
        <v>151394935.3994123</v>
      </c>
      <c r="L9" s="31">
        <f t="shared" si="1"/>
        <v>150732360.30616677</v>
      </c>
      <c r="M9" s="31">
        <f t="shared" si="1"/>
        <v>249220750.72497952</v>
      </c>
      <c r="N9" s="27">
        <f>+N7+N6+N5+N4+N8</f>
        <v>2089056400.974009</v>
      </c>
    </row>
    <row r="10" spans="1:14" x14ac:dyDescent="0.3">
      <c r="B10" s="125"/>
      <c r="C10" s="125"/>
      <c r="D10" s="125"/>
      <c r="E10" s="125"/>
      <c r="F10" s="125"/>
      <c r="G10" s="126"/>
      <c r="H10" s="126"/>
      <c r="I10" s="126"/>
      <c r="J10" s="126"/>
      <c r="K10" s="126"/>
      <c r="L10" s="126"/>
      <c r="M10" s="126"/>
      <c r="N10" s="126"/>
    </row>
    <row r="11" spans="1:14" ht="15" thickBot="1" x14ac:dyDescent="0.35">
      <c r="N11" s="41"/>
    </row>
    <row r="12" spans="1:14" ht="15" thickBot="1" x14ac:dyDescent="0.35">
      <c r="A12" s="33" t="s">
        <v>40</v>
      </c>
      <c r="B12" s="34">
        <f>N9</f>
        <v>2089056400.974009</v>
      </c>
      <c r="G12" s="32"/>
      <c r="H12" s="32"/>
      <c r="I12" s="32"/>
      <c r="J12" s="32"/>
      <c r="K12" s="32"/>
      <c r="L12" s="32"/>
      <c r="M12" s="32"/>
      <c r="N12" s="32"/>
    </row>
    <row r="13" spans="1:14" ht="15" thickBot="1" x14ac:dyDescent="0.35">
      <c r="A13" s="35" t="s">
        <v>33</v>
      </c>
      <c r="B13" s="36"/>
      <c r="G13" s="32"/>
      <c r="H13" s="32"/>
      <c r="I13" s="32"/>
      <c r="J13" s="32"/>
      <c r="K13" s="32"/>
      <c r="L13" s="32"/>
      <c r="M13" s="32"/>
      <c r="N13" s="32"/>
    </row>
    <row r="14" spans="1:14" ht="15" thickBot="1" x14ac:dyDescent="0.35">
      <c r="A14" s="37" t="s">
        <v>16</v>
      </c>
      <c r="B14" s="38">
        <f>B12-B13</f>
        <v>2089056400.974009</v>
      </c>
      <c r="G14" s="32"/>
      <c r="H14" s="32"/>
      <c r="I14" s="32"/>
      <c r="J14" s="32"/>
      <c r="K14" s="32"/>
      <c r="L14" s="32"/>
      <c r="M14" s="32"/>
      <c r="N14" s="32"/>
    </row>
    <row r="15" spans="1:14" ht="15.6" thickTop="1" thickBot="1" x14ac:dyDescent="0.35"/>
    <row r="16" spans="1:14" ht="15" thickBot="1" x14ac:dyDescent="0.35">
      <c r="A16" s="122" t="s">
        <v>34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4"/>
    </row>
    <row r="17" spans="1:14" ht="15" thickBot="1" x14ac:dyDescent="0.35">
      <c r="A17" s="1" t="s">
        <v>1</v>
      </c>
      <c r="B17" s="42">
        <f>+B3</f>
        <v>44770</v>
      </c>
      <c r="C17" s="24">
        <f t="shared" ref="C17:M17" si="2">+C3</f>
        <v>44774</v>
      </c>
      <c r="D17" s="24">
        <f t="shared" si="2"/>
        <v>44805</v>
      </c>
      <c r="E17" s="24">
        <f t="shared" si="2"/>
        <v>44835</v>
      </c>
      <c r="F17" s="24">
        <f t="shared" si="2"/>
        <v>44866</v>
      </c>
      <c r="G17" s="24">
        <f t="shared" si="2"/>
        <v>44896</v>
      </c>
      <c r="H17" s="24">
        <f t="shared" si="2"/>
        <v>44927</v>
      </c>
      <c r="I17" s="24">
        <f t="shared" si="2"/>
        <v>44958</v>
      </c>
      <c r="J17" s="24">
        <f t="shared" si="2"/>
        <v>44986</v>
      </c>
      <c r="K17" s="24">
        <f t="shared" si="2"/>
        <v>45017</v>
      </c>
      <c r="L17" s="24">
        <f t="shared" si="2"/>
        <v>45047</v>
      </c>
      <c r="M17" s="25">
        <f t="shared" si="2"/>
        <v>45078</v>
      </c>
      <c r="N17" s="26" t="s">
        <v>2</v>
      </c>
    </row>
    <row r="18" spans="1:14" ht="15" thickBot="1" x14ac:dyDescent="0.35">
      <c r="A18" s="2" t="s">
        <v>9</v>
      </c>
      <c r="B18" s="43">
        <v>411787.089496136</v>
      </c>
      <c r="C18" s="10">
        <v>412667.64091144799</v>
      </c>
      <c r="D18" s="10">
        <v>283858.48109709402</v>
      </c>
      <c r="E18" s="10">
        <v>291877.74800696399</v>
      </c>
      <c r="F18" s="10">
        <v>267198.51338028396</v>
      </c>
      <c r="G18" s="10">
        <v>277137.31765586958</v>
      </c>
      <c r="H18" s="10">
        <v>272868.19337875734</v>
      </c>
      <c r="I18" s="10">
        <v>245830.40629037985</v>
      </c>
      <c r="J18" s="10">
        <v>276781.55729944358</v>
      </c>
      <c r="K18" s="10">
        <v>273223.95373518334</v>
      </c>
      <c r="L18" s="10">
        <v>296704.13725930074</v>
      </c>
      <c r="M18" s="10">
        <v>366433.16711880063</v>
      </c>
      <c r="N18" s="27">
        <f t="shared" ref="N18:N21" si="3">SUM(B18:M18)</f>
        <v>3676368.2056296612</v>
      </c>
    </row>
    <row r="19" spans="1:14" ht="15" thickBot="1" x14ac:dyDescent="0.35">
      <c r="A19" s="3" t="s">
        <v>10</v>
      </c>
      <c r="B19" s="43">
        <v>2097395.5119443559</v>
      </c>
      <c r="C19" s="10">
        <v>1921398.0276365499</v>
      </c>
      <c r="D19" s="10">
        <v>1072314.3369287262</v>
      </c>
      <c r="E19" s="10">
        <v>1066105.116384926</v>
      </c>
      <c r="F19" s="10">
        <v>883297.26935533807</v>
      </c>
      <c r="G19" s="10">
        <v>984175.45001694188</v>
      </c>
      <c r="H19" s="10">
        <v>1052156.1718391478</v>
      </c>
      <c r="I19" s="10">
        <v>962200.6816879136</v>
      </c>
      <c r="J19" s="10">
        <v>1044707.6477504012</v>
      </c>
      <c r="K19" s="10">
        <v>1070541.8670592448</v>
      </c>
      <c r="L19" s="10">
        <v>1284766.1167014721</v>
      </c>
      <c r="M19" s="10">
        <v>1980865.5329147894</v>
      </c>
      <c r="N19" s="27">
        <f t="shared" si="3"/>
        <v>15419923.730219809</v>
      </c>
    </row>
    <row r="20" spans="1:14" ht="15" thickBot="1" x14ac:dyDescent="0.35">
      <c r="A20" s="3" t="s">
        <v>11</v>
      </c>
      <c r="B20" s="43">
        <v>777917.67455288791</v>
      </c>
      <c r="C20" s="10">
        <v>742643.70571736014</v>
      </c>
      <c r="D20" s="10">
        <v>424032.17515177402</v>
      </c>
      <c r="E20" s="10">
        <v>396001.40596525598</v>
      </c>
      <c r="F20" s="10">
        <v>329404.89386100002</v>
      </c>
      <c r="G20" s="10">
        <v>351108.62687181373</v>
      </c>
      <c r="H20" s="10">
        <v>362887.03128764132</v>
      </c>
      <c r="I20" s="10">
        <v>355034.76167708955</v>
      </c>
      <c r="J20" s="10">
        <v>387565.59292080387</v>
      </c>
      <c r="K20" s="10">
        <v>389809.09852381871</v>
      </c>
      <c r="L20" s="10">
        <v>449261.99700371054</v>
      </c>
      <c r="M20" s="10">
        <v>724635.48348175269</v>
      </c>
      <c r="N20" s="27">
        <f t="shared" si="3"/>
        <v>5690302.4470149083</v>
      </c>
    </row>
    <row r="21" spans="1:14" ht="15" thickBot="1" x14ac:dyDescent="0.35">
      <c r="A21" s="3" t="s">
        <v>12</v>
      </c>
      <c r="B21" s="43">
        <v>181546.325412968</v>
      </c>
      <c r="C21" s="10">
        <v>171483.83935602801</v>
      </c>
      <c r="D21" s="10">
        <v>110078.77704221201</v>
      </c>
      <c r="E21" s="10">
        <v>106341.984176752</v>
      </c>
      <c r="F21" s="10">
        <v>100535.595204264</v>
      </c>
      <c r="G21" s="10">
        <v>97493.975478594366</v>
      </c>
      <c r="H21" s="10">
        <v>112248.25663410865</v>
      </c>
      <c r="I21" s="10">
        <v>116298.45146111256</v>
      </c>
      <c r="J21" s="10">
        <v>103858.56734960052</v>
      </c>
      <c r="K21" s="10">
        <v>113116.15552560949</v>
      </c>
      <c r="L21" s="10">
        <v>106896.21346985345</v>
      </c>
      <c r="M21" s="10">
        <v>115864.50201536214</v>
      </c>
      <c r="N21" s="27">
        <f t="shared" si="3"/>
        <v>1435762.6431264649</v>
      </c>
    </row>
    <row r="22" spans="1:14" ht="15" thickBot="1" x14ac:dyDescent="0.35">
      <c r="A22" s="1" t="s">
        <v>7</v>
      </c>
      <c r="B22" s="31">
        <f>SUM(B18:B21)</f>
        <v>3468646.6014063479</v>
      </c>
      <c r="C22" s="31">
        <f t="shared" ref="C22:M22" si="4">SUM(C18:C21)</f>
        <v>3248193.2136213859</v>
      </c>
      <c r="D22" s="31">
        <f t="shared" si="4"/>
        <v>1890283.7702198061</v>
      </c>
      <c r="E22" s="31">
        <f t="shared" si="4"/>
        <v>1860326.2545338979</v>
      </c>
      <c r="F22" s="31">
        <f t="shared" si="4"/>
        <v>1580436.2718008859</v>
      </c>
      <c r="G22" s="31">
        <f t="shared" si="4"/>
        <v>1709915.3700232196</v>
      </c>
      <c r="H22" s="31">
        <f t="shared" si="4"/>
        <v>1800159.653139655</v>
      </c>
      <c r="I22" s="31">
        <f t="shared" si="4"/>
        <v>1679364.3011164956</v>
      </c>
      <c r="J22" s="31">
        <f t="shared" si="4"/>
        <v>1812913.3653202492</v>
      </c>
      <c r="K22" s="31">
        <f t="shared" si="4"/>
        <v>1846691.0748438563</v>
      </c>
      <c r="L22" s="31">
        <f t="shared" si="4"/>
        <v>2137628.4644343369</v>
      </c>
      <c r="M22" s="31">
        <f t="shared" si="4"/>
        <v>3187798.6855307049</v>
      </c>
      <c r="N22" s="27">
        <f>+N21+N20+N19+N18</f>
        <v>26222357.025990844</v>
      </c>
    </row>
    <row r="23" spans="1:14" x14ac:dyDescent="0.3"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</row>
    <row r="24" spans="1:14" s="39" customFormat="1" ht="15" thickBot="1" x14ac:dyDescent="0.35"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4" ht="15" thickBot="1" x14ac:dyDescent="0.35">
      <c r="A25" s="33" t="s">
        <v>40</v>
      </c>
      <c r="B25" s="34">
        <f>N22</f>
        <v>26222357.025990844</v>
      </c>
      <c r="N25" s="41"/>
    </row>
    <row r="26" spans="1:14" ht="15" thickBot="1" x14ac:dyDescent="0.35">
      <c r="A26" s="35" t="s">
        <v>33</v>
      </c>
      <c r="B26" s="36"/>
      <c r="N26" s="41"/>
    </row>
    <row r="27" spans="1:14" ht="15" thickBot="1" x14ac:dyDescent="0.35">
      <c r="A27" s="37" t="s">
        <v>16</v>
      </c>
      <c r="B27" s="38">
        <f>B25-B26</f>
        <v>26222357.025990844</v>
      </c>
    </row>
    <row r="28" spans="1:14" ht="15" thickTop="1" x14ac:dyDescent="0.3"/>
    <row r="29" spans="1:14" ht="15" thickBot="1" x14ac:dyDescent="0.35"/>
    <row r="30" spans="1:14" ht="15" thickBot="1" x14ac:dyDescent="0.35">
      <c r="A30" s="35" t="s">
        <v>35</v>
      </c>
      <c r="B30" s="36">
        <f>B14+B27</f>
        <v>2115278758</v>
      </c>
    </row>
    <row r="32" spans="1:14" x14ac:dyDescent="0.3">
      <c r="B32" s="41">
        <f>+B18*6.9%+B18</f>
        <v>440200.39867136942</v>
      </c>
    </row>
    <row r="33" spans="2:13" x14ac:dyDescent="0.3"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</row>
    <row r="34" spans="2:13" x14ac:dyDescent="0.3"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</row>
    <row r="35" spans="2:13" x14ac:dyDescent="0.3"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</row>
    <row r="36" spans="2:13" x14ac:dyDescent="0.3"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</row>
    <row r="39" spans="2:13" x14ac:dyDescent="0.3"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</row>
    <row r="40" spans="2:13" x14ac:dyDescent="0.3"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</row>
    <row r="41" spans="2:13" x14ac:dyDescent="0.3"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</row>
    <row r="42" spans="2:13" x14ac:dyDescent="0.3"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</row>
  </sheetData>
  <mergeCells count="6">
    <mergeCell ref="A2:N2"/>
    <mergeCell ref="B10:F10"/>
    <mergeCell ref="G10:N10"/>
    <mergeCell ref="A16:N16"/>
    <mergeCell ref="B23:F23"/>
    <mergeCell ref="G23:N23"/>
  </mergeCells>
  <pageMargins left="0.7" right="0.7" top="0.75" bottom="0.75" header="0.3" footer="0.3"/>
  <pageSetup paperSize="8" scale="5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40"/>
  <sheetViews>
    <sheetView view="pageBreakPreview" topLeftCell="B1" zoomScale="60" zoomScaleNormal="100" workbookViewId="0">
      <selection sqref="A1:XFD1048576"/>
    </sheetView>
  </sheetViews>
  <sheetFormatPr defaultRowHeight="14.4" x14ac:dyDescent="0.3"/>
  <cols>
    <col min="1" max="1" width="65.44140625" bestFit="1" customWidth="1"/>
    <col min="2" max="2" width="22.109375" bestFit="1" customWidth="1"/>
    <col min="3" max="3" width="20.109375" bestFit="1" customWidth="1"/>
    <col min="4" max="4" width="19.77734375" bestFit="1" customWidth="1"/>
    <col min="5" max="5" width="20.109375" bestFit="1" customWidth="1"/>
    <col min="6" max="6" width="20.44140625" bestFit="1" customWidth="1"/>
    <col min="7" max="7" width="20.109375" bestFit="1" customWidth="1"/>
    <col min="8" max="8" width="20.44140625" bestFit="1" customWidth="1"/>
    <col min="9" max="9" width="19.77734375" bestFit="1" customWidth="1"/>
    <col min="10" max="10" width="20.44140625" bestFit="1" customWidth="1"/>
    <col min="11" max="11" width="19.77734375" bestFit="1" customWidth="1"/>
    <col min="12" max="12" width="20.109375" bestFit="1" customWidth="1"/>
    <col min="13" max="13" width="20.44140625" bestFit="1" customWidth="1"/>
    <col min="14" max="14" width="22.109375" bestFit="1" customWidth="1"/>
  </cols>
  <sheetData>
    <row r="1" spans="1:14" ht="15" thickBot="1" x14ac:dyDescent="0.35"/>
    <row r="2" spans="1:14" ht="15" thickBot="1" x14ac:dyDescent="0.35">
      <c r="A2" s="122" t="s">
        <v>45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4"/>
    </row>
    <row r="3" spans="1:14" ht="15" thickBot="1" x14ac:dyDescent="0.35">
      <c r="A3" s="1" t="s">
        <v>1</v>
      </c>
      <c r="B3" s="42">
        <v>45135</v>
      </c>
      <c r="C3" s="24">
        <v>45139</v>
      </c>
      <c r="D3" s="24">
        <v>45170</v>
      </c>
      <c r="E3" s="24">
        <v>45200</v>
      </c>
      <c r="F3" s="24">
        <v>45231</v>
      </c>
      <c r="G3" s="24">
        <v>45261</v>
      </c>
      <c r="H3" s="24">
        <v>45292</v>
      </c>
      <c r="I3" s="24">
        <v>45323</v>
      </c>
      <c r="J3" s="24">
        <v>45352</v>
      </c>
      <c r="K3" s="24">
        <v>45383</v>
      </c>
      <c r="L3" s="24">
        <v>45413</v>
      </c>
      <c r="M3" s="25">
        <v>45444</v>
      </c>
      <c r="N3" s="26" t="s">
        <v>2</v>
      </c>
    </row>
    <row r="4" spans="1:14" ht="15" thickBot="1" x14ac:dyDescent="0.35">
      <c r="A4" s="2" t="s">
        <v>3</v>
      </c>
      <c r="B4" s="43">
        <v>232429396.987133</v>
      </c>
      <c r="C4" s="43">
        <v>230078688.70553502</v>
      </c>
      <c r="D4" s="43">
        <v>132186902.24225201</v>
      </c>
      <c r="E4" s="43">
        <v>137101497.039819</v>
      </c>
      <c r="F4" s="43">
        <v>127024624.84057599</v>
      </c>
      <c r="G4" s="43">
        <v>125004641.53673699</v>
      </c>
      <c r="H4" s="43">
        <v>129127895.98854101</v>
      </c>
      <c r="I4" s="43">
        <v>118015906.713769</v>
      </c>
      <c r="J4" s="43">
        <v>124409483.95685899</v>
      </c>
      <c r="K4" s="43">
        <v>118856207.71255501</v>
      </c>
      <c r="L4" s="43">
        <v>127121418.41442026</v>
      </c>
      <c r="M4" s="43">
        <v>226703385.37111217</v>
      </c>
      <c r="N4" s="27">
        <f>SUM(B4:M4)</f>
        <v>1828060049.5093083</v>
      </c>
    </row>
    <row r="5" spans="1:14" ht="15" thickBot="1" x14ac:dyDescent="0.35">
      <c r="A5" s="3" t="s">
        <v>4</v>
      </c>
      <c r="B5" s="43">
        <v>52092496.055339202</v>
      </c>
      <c r="C5" s="43">
        <v>39736084.626961797</v>
      </c>
      <c r="D5" s="43">
        <v>27330692.768035099</v>
      </c>
      <c r="E5" s="43">
        <v>28021223.905395702</v>
      </c>
      <c r="F5" s="43">
        <v>28038852.295802802</v>
      </c>
      <c r="G5" s="43">
        <v>27149874.8593673</v>
      </c>
      <c r="H5" s="43">
        <v>27892409.6336843</v>
      </c>
      <c r="I5" s="43">
        <v>22812036.034122199</v>
      </c>
      <c r="J5" s="43">
        <v>27814374.8983858</v>
      </c>
      <c r="K5" s="43">
        <v>27442142.979449801</v>
      </c>
      <c r="L5" s="43">
        <v>29434112.7472496</v>
      </c>
      <c r="M5" s="43">
        <v>51000689.789174199</v>
      </c>
      <c r="N5" s="27">
        <f t="shared" ref="N5:N8" si="0">SUM(B5:M5)</f>
        <v>388764990.59296781</v>
      </c>
    </row>
    <row r="6" spans="1:14" ht="15" thickBot="1" x14ac:dyDescent="0.35">
      <c r="A6" s="3" t="s">
        <v>5</v>
      </c>
      <c r="B6" s="43">
        <v>2354752.4693834917</v>
      </c>
      <c r="C6" s="43">
        <v>2184900.912155652</v>
      </c>
      <c r="D6" s="43">
        <v>1367078.8048095165</v>
      </c>
      <c r="E6" s="43">
        <v>1425990.0045764407</v>
      </c>
      <c r="F6" s="43">
        <v>1336376.9525261917</v>
      </c>
      <c r="G6" s="43">
        <v>1401676.8039848786</v>
      </c>
      <c r="H6" s="43">
        <v>1427864.9674704818</v>
      </c>
      <c r="I6" s="43">
        <v>1280592.4536809472</v>
      </c>
      <c r="J6" s="43">
        <v>1342086.6887823232</v>
      </c>
      <c r="K6" s="43">
        <v>1284026.7388764278</v>
      </c>
      <c r="L6" s="43">
        <v>1368778.3241011635</v>
      </c>
      <c r="M6" s="43">
        <v>2048766.9407952202</v>
      </c>
      <c r="N6" s="27">
        <f t="shared" si="0"/>
        <v>18822892.061142735</v>
      </c>
    </row>
    <row r="7" spans="1:14" ht="15" thickBot="1" x14ac:dyDescent="0.35">
      <c r="A7" s="3" t="s">
        <v>6</v>
      </c>
      <c r="B7" s="43">
        <v>166147.90997101771</v>
      </c>
      <c r="C7" s="43">
        <v>166147.90997101771</v>
      </c>
      <c r="D7" s="43">
        <v>160817.68918117811</v>
      </c>
      <c r="E7" s="43">
        <v>166147.90997101771</v>
      </c>
      <c r="F7" s="43">
        <v>149373.59638003109</v>
      </c>
      <c r="G7" s="43">
        <v>154280.02837791538</v>
      </c>
      <c r="H7" s="43">
        <v>154280.02837791538</v>
      </c>
      <c r="I7" s="43">
        <v>139379.0126806373</v>
      </c>
      <c r="J7" s="43">
        <v>154280.02837791538</v>
      </c>
      <c r="K7" s="43">
        <v>149373.59638003109</v>
      </c>
      <c r="L7" s="43">
        <v>154280.02837791538</v>
      </c>
      <c r="M7" s="43">
        <v>149737.03578728178</v>
      </c>
      <c r="N7" s="30">
        <f t="shared" si="0"/>
        <v>1864244.7738338739</v>
      </c>
    </row>
    <row r="8" spans="1:14" ht="15" thickBot="1" x14ac:dyDescent="0.35">
      <c r="A8" s="4" t="s">
        <v>17</v>
      </c>
      <c r="B8" s="48">
        <f>+'[1]MMM 20222023 Bulk Purchases'!B8*6.9%+'[1]MMM 20222023 Bulk Purchases'!B8</f>
        <v>0</v>
      </c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30">
        <f t="shared" si="0"/>
        <v>0</v>
      </c>
    </row>
    <row r="9" spans="1:14" ht="15" thickBot="1" x14ac:dyDescent="0.35">
      <c r="A9" s="1" t="s">
        <v>7</v>
      </c>
      <c r="B9" s="31">
        <f>SUM(B4:B8)</f>
        <v>287042793.42182666</v>
      </c>
      <c r="C9" s="31">
        <f t="shared" ref="C9:M9" si="1">SUM(C4:C8)</f>
        <v>272165822.15462345</v>
      </c>
      <c r="D9" s="31">
        <f t="shared" si="1"/>
        <v>161045491.5042778</v>
      </c>
      <c r="E9" s="31">
        <f t="shared" si="1"/>
        <v>166714858.85976216</v>
      </c>
      <c r="F9" s="31">
        <f t="shared" si="1"/>
        <v>156549227.685285</v>
      </c>
      <c r="G9" s="31">
        <f t="shared" si="1"/>
        <v>153710473.22846711</v>
      </c>
      <c r="H9" s="31">
        <f t="shared" si="1"/>
        <v>158602450.6180737</v>
      </c>
      <c r="I9" s="31">
        <f t="shared" si="1"/>
        <v>142247914.21425277</v>
      </c>
      <c r="J9" s="31">
        <f t="shared" si="1"/>
        <v>153720225.57240504</v>
      </c>
      <c r="K9" s="31">
        <f t="shared" si="1"/>
        <v>147731751.02726126</v>
      </c>
      <c r="L9" s="31">
        <f t="shared" si="1"/>
        <v>158078589.51414892</v>
      </c>
      <c r="M9" s="31">
        <f t="shared" si="1"/>
        <v>279902579.13686889</v>
      </c>
      <c r="N9" s="27">
        <f>+N7+N6+N5+N4+N8</f>
        <v>2237512176.937253</v>
      </c>
    </row>
    <row r="10" spans="1:14" x14ac:dyDescent="0.3">
      <c r="B10" s="125" t="s">
        <v>13</v>
      </c>
      <c r="C10" s="125"/>
      <c r="D10" s="125"/>
      <c r="E10" s="125"/>
      <c r="F10" s="125"/>
      <c r="G10" s="126"/>
      <c r="H10" s="126"/>
      <c r="I10" s="126"/>
      <c r="J10" s="126"/>
      <c r="K10" s="126"/>
      <c r="L10" s="126"/>
      <c r="M10" s="126"/>
      <c r="N10" s="126"/>
    </row>
    <row r="11" spans="1:14" ht="15" thickBot="1" x14ac:dyDescent="0.35">
      <c r="N11" s="41"/>
    </row>
    <row r="12" spans="1:14" ht="15" thickBot="1" x14ac:dyDescent="0.35">
      <c r="A12" s="33" t="s">
        <v>46</v>
      </c>
      <c r="B12" s="34">
        <f>N9</f>
        <v>2237512176.937253</v>
      </c>
      <c r="G12" s="32"/>
      <c r="H12" s="32"/>
      <c r="I12" s="32"/>
      <c r="J12" s="32"/>
      <c r="K12" s="32"/>
      <c r="L12" s="32"/>
      <c r="M12" s="32"/>
      <c r="N12" s="32"/>
    </row>
    <row r="13" spans="1:14" ht="15" thickBot="1" x14ac:dyDescent="0.35">
      <c r="A13" s="35" t="s">
        <v>47</v>
      </c>
      <c r="B13" s="36"/>
      <c r="G13" s="32"/>
      <c r="H13" s="32"/>
      <c r="I13" s="32"/>
      <c r="J13" s="32"/>
      <c r="K13" s="32"/>
      <c r="L13" s="32"/>
      <c r="M13" s="32"/>
      <c r="N13" s="32"/>
    </row>
    <row r="14" spans="1:14" ht="15" thickBot="1" x14ac:dyDescent="0.35">
      <c r="A14" s="37" t="s">
        <v>16</v>
      </c>
      <c r="B14" s="38">
        <f>B12-B13</f>
        <v>2237512176.937253</v>
      </c>
      <c r="G14" s="32"/>
      <c r="H14" s="32"/>
      <c r="I14" s="32"/>
      <c r="J14" s="32"/>
      <c r="K14" s="32"/>
      <c r="L14" s="32"/>
      <c r="M14" s="32"/>
      <c r="N14" s="32"/>
    </row>
    <row r="15" spans="1:14" ht="15.6" thickTop="1" thickBot="1" x14ac:dyDescent="0.35"/>
    <row r="16" spans="1:14" ht="15" thickBot="1" x14ac:dyDescent="0.35">
      <c r="A16" s="122" t="s">
        <v>48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4"/>
    </row>
    <row r="17" spans="1:14" ht="15" thickBot="1" x14ac:dyDescent="0.35">
      <c r="A17" s="1" t="s">
        <v>1</v>
      </c>
      <c r="B17" s="42">
        <f>+B3</f>
        <v>45135</v>
      </c>
      <c r="C17" s="24">
        <f t="shared" ref="C17:M17" si="2">+C3</f>
        <v>45139</v>
      </c>
      <c r="D17" s="24">
        <f t="shared" si="2"/>
        <v>45170</v>
      </c>
      <c r="E17" s="24">
        <f t="shared" si="2"/>
        <v>45200</v>
      </c>
      <c r="F17" s="24">
        <f t="shared" si="2"/>
        <v>45231</v>
      </c>
      <c r="G17" s="24">
        <f t="shared" si="2"/>
        <v>45261</v>
      </c>
      <c r="H17" s="24">
        <f t="shared" si="2"/>
        <v>45292</v>
      </c>
      <c r="I17" s="24">
        <f t="shared" si="2"/>
        <v>45323</v>
      </c>
      <c r="J17" s="24">
        <f t="shared" si="2"/>
        <v>45352</v>
      </c>
      <c r="K17" s="24">
        <f t="shared" si="2"/>
        <v>45383</v>
      </c>
      <c r="L17" s="24">
        <f t="shared" si="2"/>
        <v>45413</v>
      </c>
      <c r="M17" s="25">
        <f t="shared" si="2"/>
        <v>45444</v>
      </c>
      <c r="N17" s="26" t="s">
        <v>2</v>
      </c>
    </row>
    <row r="18" spans="1:14" ht="15" thickBot="1" x14ac:dyDescent="0.35">
      <c r="A18" s="2" t="s">
        <v>9</v>
      </c>
      <c r="B18" s="43">
        <v>433282.3755678343</v>
      </c>
      <c r="C18" s="43">
        <v>434208.89176702558</v>
      </c>
      <c r="D18" s="43">
        <v>298675.89381036232</v>
      </c>
      <c r="E18" s="43">
        <v>307113.76645292749</v>
      </c>
      <c r="F18" s="43">
        <v>281146.27577873477</v>
      </c>
      <c r="G18" s="43">
        <v>291603.88563750597</v>
      </c>
      <c r="H18" s="43">
        <v>287111.91307312844</v>
      </c>
      <c r="I18" s="43">
        <v>258662.75349873767</v>
      </c>
      <c r="J18" s="43">
        <v>291229.55459047452</v>
      </c>
      <c r="K18" s="43">
        <v>287486.24412015988</v>
      </c>
      <c r="L18" s="43">
        <v>312192.09322423622</v>
      </c>
      <c r="M18" s="43">
        <v>385560.97844240203</v>
      </c>
      <c r="N18" s="27">
        <f t="shared" ref="N18:N21" si="3">SUM(B18:M18)</f>
        <v>3868274.6259635286</v>
      </c>
    </row>
    <row r="19" spans="1:14" ht="15" thickBot="1" x14ac:dyDescent="0.35">
      <c r="A19" s="3" t="s">
        <v>10</v>
      </c>
      <c r="B19" s="43">
        <v>2206879.5576678514</v>
      </c>
      <c r="C19" s="43">
        <v>2021695.0046791779</v>
      </c>
      <c r="D19" s="43">
        <v>1128289.1453164057</v>
      </c>
      <c r="E19" s="43">
        <v>1121755.8034602192</v>
      </c>
      <c r="F19" s="43">
        <v>929405.38681568671</v>
      </c>
      <c r="G19" s="43">
        <v>1035549.4085078263</v>
      </c>
      <c r="H19" s="43">
        <v>1107078.7240091513</v>
      </c>
      <c r="I19" s="43">
        <v>1012427.5572720227</v>
      </c>
      <c r="J19" s="43">
        <v>1099241.3869629721</v>
      </c>
      <c r="K19" s="43">
        <v>1126424.1525197374</v>
      </c>
      <c r="L19" s="43">
        <v>1351830.9079932889</v>
      </c>
      <c r="M19" s="43">
        <v>2084266.7137329413</v>
      </c>
      <c r="N19" s="27">
        <f t="shared" si="3"/>
        <v>16224843.748937279</v>
      </c>
    </row>
    <row r="20" spans="1:14" ht="15" thickBot="1" x14ac:dyDescent="0.35">
      <c r="A20" s="3" t="s">
        <v>11</v>
      </c>
      <c r="B20" s="43">
        <v>818524.97716454871</v>
      </c>
      <c r="C20" s="43">
        <v>781409.70715580636</v>
      </c>
      <c r="D20" s="43">
        <v>446166.6546946966</v>
      </c>
      <c r="E20" s="43">
        <v>416672.67935664236</v>
      </c>
      <c r="F20" s="43">
        <v>346599.8293205442</v>
      </c>
      <c r="G20" s="43">
        <v>369436.49719452241</v>
      </c>
      <c r="H20" s="43">
        <v>381829.73432085622</v>
      </c>
      <c r="I20" s="43">
        <v>373567.57623663364</v>
      </c>
      <c r="J20" s="43">
        <v>407796.51687126985</v>
      </c>
      <c r="K20" s="43">
        <v>410157.13346676202</v>
      </c>
      <c r="L20" s="43">
        <v>472713.47324730421</v>
      </c>
      <c r="M20" s="43">
        <v>762461.4557195002</v>
      </c>
      <c r="N20" s="27">
        <f t="shared" si="3"/>
        <v>5987336.2347490871</v>
      </c>
    </row>
    <row r="21" spans="1:14" ht="15" thickBot="1" x14ac:dyDescent="0.35">
      <c r="A21" s="3" t="s">
        <v>12</v>
      </c>
      <c r="B21" s="43">
        <v>191023.04359952494</v>
      </c>
      <c r="C21" s="43">
        <v>180435.29577041266</v>
      </c>
      <c r="D21" s="43">
        <v>115824.88920381547</v>
      </c>
      <c r="E21" s="43">
        <v>111893.03575077845</v>
      </c>
      <c r="F21" s="43">
        <v>105783.55327392658</v>
      </c>
      <c r="G21" s="43">
        <v>102583.16099857699</v>
      </c>
      <c r="H21" s="43">
        <v>118107.61563040913</v>
      </c>
      <c r="I21" s="43">
        <v>122369.23062738264</v>
      </c>
      <c r="J21" s="43">
        <v>109279.98456524966</v>
      </c>
      <c r="K21" s="43">
        <v>119020.8188440463</v>
      </c>
      <c r="L21" s="43">
        <v>112476.1958129798</v>
      </c>
      <c r="M21" s="43">
        <v>121912.62902056405</v>
      </c>
      <c r="N21" s="27">
        <f t="shared" si="3"/>
        <v>1510709.4530976666</v>
      </c>
    </row>
    <row r="22" spans="1:14" ht="15" thickBot="1" x14ac:dyDescent="0.35">
      <c r="A22" s="1" t="s">
        <v>7</v>
      </c>
      <c r="B22" s="31">
        <f>SUM(B18:B21)</f>
        <v>3649709.9539997596</v>
      </c>
      <c r="C22" s="31">
        <f t="shared" ref="C22:M22" si="4">SUM(C18:C21)</f>
        <v>3417748.8993724226</v>
      </c>
      <c r="D22" s="31">
        <f t="shared" si="4"/>
        <v>1988956.5830252802</v>
      </c>
      <c r="E22" s="31">
        <f t="shared" si="4"/>
        <v>1957435.2850205672</v>
      </c>
      <c r="F22" s="31">
        <f t="shared" si="4"/>
        <v>1662935.0451888922</v>
      </c>
      <c r="G22" s="31">
        <f t="shared" si="4"/>
        <v>1799172.9523384317</v>
      </c>
      <c r="H22" s="31">
        <f t="shared" si="4"/>
        <v>1894127.987033545</v>
      </c>
      <c r="I22" s="31">
        <f t="shared" si="4"/>
        <v>1767027.1176347765</v>
      </c>
      <c r="J22" s="31">
        <f t="shared" si="4"/>
        <v>1907547.4429899661</v>
      </c>
      <c r="K22" s="31">
        <f t="shared" si="4"/>
        <v>1943088.3489507055</v>
      </c>
      <c r="L22" s="31">
        <f t="shared" si="4"/>
        <v>2249212.6702778093</v>
      </c>
      <c r="M22" s="31">
        <f t="shared" si="4"/>
        <v>3354201.7769154077</v>
      </c>
      <c r="N22" s="27">
        <f>+N21+N20+N19+N18</f>
        <v>27591164.06274756</v>
      </c>
    </row>
    <row r="23" spans="1:14" x14ac:dyDescent="0.3">
      <c r="B23" s="126" t="s">
        <v>13</v>
      </c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</row>
    <row r="24" spans="1:14" ht="15" thickBot="1" x14ac:dyDescent="0.35">
      <c r="A24" s="39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4" ht="15" thickBot="1" x14ac:dyDescent="0.35">
      <c r="A25" s="33" t="s">
        <v>46</v>
      </c>
      <c r="B25" s="34">
        <f>N22</f>
        <v>27591164.06274756</v>
      </c>
      <c r="N25" s="41"/>
    </row>
    <row r="26" spans="1:14" ht="15" thickBot="1" x14ac:dyDescent="0.35">
      <c r="A26" s="35" t="s">
        <v>47</v>
      </c>
      <c r="B26" s="36"/>
      <c r="N26" s="41"/>
    </row>
    <row r="27" spans="1:14" ht="15" thickBot="1" x14ac:dyDescent="0.35">
      <c r="A27" s="37" t="s">
        <v>16</v>
      </c>
      <c r="B27" s="38">
        <f>B25-B26</f>
        <v>27591164.06274756</v>
      </c>
    </row>
    <row r="28" spans="1:14" ht="15" thickTop="1" x14ac:dyDescent="0.3"/>
    <row r="29" spans="1:14" ht="15" thickBot="1" x14ac:dyDescent="0.35"/>
    <row r="30" spans="1:14" ht="15" thickBot="1" x14ac:dyDescent="0.35">
      <c r="A30" s="35" t="s">
        <v>35</v>
      </c>
      <c r="B30" s="36">
        <f>B14+B27</f>
        <v>2265103341.0000005</v>
      </c>
    </row>
    <row r="32" spans="1:14" x14ac:dyDescent="0.3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spans="2:13" x14ac:dyDescent="0.3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</row>
    <row r="34" spans="2:13" x14ac:dyDescent="0.3"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</row>
    <row r="35" spans="2:13" x14ac:dyDescent="0.3"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</row>
    <row r="37" spans="2:13" x14ac:dyDescent="0.3"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</row>
    <row r="38" spans="2:13" x14ac:dyDescent="0.3"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</row>
    <row r="39" spans="2:13" x14ac:dyDescent="0.3"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</row>
    <row r="40" spans="2:13" x14ac:dyDescent="0.3"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</row>
  </sheetData>
  <mergeCells count="6">
    <mergeCell ref="A2:N2"/>
    <mergeCell ref="B10:F10"/>
    <mergeCell ref="G10:N10"/>
    <mergeCell ref="A16:N16"/>
    <mergeCell ref="B23:F23"/>
    <mergeCell ref="G23:N23"/>
  </mergeCells>
  <pageMargins left="0.70866141732283472" right="0.70866141732283472" top="0.74803149606299213" bottom="0.74803149606299213" header="0.31496062992125984" footer="0.31496062992125984"/>
  <pageSetup paperSize="8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&amp; FBE</vt:lpstr>
      <vt:lpstr>MMM 20182019 Bulk Purchases</vt:lpstr>
      <vt:lpstr>MMM 20182019 BulkPurchases R91m</vt:lpstr>
      <vt:lpstr>MMM 20212022</vt:lpstr>
      <vt:lpstr>MMM 20202021 Bulk Purchases</vt:lpstr>
      <vt:lpstr>MMM 20212022 Bulk Purchases</vt:lpstr>
      <vt:lpstr>MMM 20222023 Bulk Purchases</vt:lpstr>
      <vt:lpstr>MMM 20232024 Bulk 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Simphiwe Sixeki</dc:creator>
  <cp:lastModifiedBy>Sibongile Nkane</cp:lastModifiedBy>
  <cp:lastPrinted>2021-05-27T13:13:55Z</cp:lastPrinted>
  <dcterms:created xsi:type="dcterms:W3CDTF">2018-08-08T14:05:39Z</dcterms:created>
  <dcterms:modified xsi:type="dcterms:W3CDTF">2021-05-27T13:51:40Z</dcterms:modified>
</cp:coreProperties>
</file>