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zandile.radebe\Desktop\BUDGET\MTREF 2022-25\MTREF 2022-23 FINAL DOCUMENTS\Annexures - Copy\"/>
    </mc:Choice>
  </mc:AlternateContent>
  <xr:revisionPtr revIDLastSave="0" documentId="13_ncr:1_{7FBFE39C-8B79-4AB7-A617-CFB63355B41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S" sheetId="2" state="hidden" r:id="rId1"/>
    <sheet name="Employees Costs" sheetId="4" r:id="rId2"/>
    <sheet name="SM" sheetId="3" state="hidden" r:id="rId3"/>
    <sheet name="Total Emp Cost" sheetId="1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MER1">#REF!</definedName>
    <definedName name="_xlnm._FilterDatabase" localSheetId="0" hidden="1">MS!$A$1:$Z$851</definedName>
    <definedName name="_xlnm._FilterDatabase" localSheetId="2" hidden="1">SM!$A$1:$AA$38</definedName>
    <definedName name="_MEB2">'[1]Template names'!$B$83</definedName>
    <definedName name="_MEB5">'[1]Template names'!$B$88</definedName>
    <definedName name="_MER1">'[2]Template names'!$B$80</definedName>
    <definedName name="_MER2">#REF!</definedName>
    <definedName name="_MER4">#REF!</definedName>
    <definedName name="Approve5">'[3]Template names'!$B$104</definedName>
    <definedName name="Asset_Class">'[4]Lookup and lists'!$Z$15:$Z$29</definedName>
    <definedName name="Asset_Management_Guide">'[5]Mapping List CAG'!$D$3:$D$339</definedName>
    <definedName name="Asset_sub_class">'[4]Lookup and lists'!$AA$15:$AA$59</definedName>
    <definedName name="BUDGET">[6]Item!#REF!</definedName>
    <definedName name="Date">[2]Instructions!$X$11</definedName>
    <definedName name="desc">'[3]Template names'!$B$30</definedName>
    <definedName name="Head1">'[3]Template names'!$B$2</definedName>
    <definedName name="Head10">'[3]Template names'!$B$16</definedName>
    <definedName name="Head11">'[3]Template names'!$B$17</definedName>
    <definedName name="Head12">'[7]Template names'!$B$18</definedName>
    <definedName name="Head13">'[7]Template names'!$B$19</definedName>
    <definedName name="Head14">'[7]Template names'!$B$20</definedName>
    <definedName name="head1A">'[3]Template names'!$B$3</definedName>
    <definedName name="head1b">'[3]Template names'!$B$4</definedName>
    <definedName name="Head2">'[3]Template names'!$B$5</definedName>
    <definedName name="head27">'[3]Template names'!$B$33</definedName>
    <definedName name="head27a">'[3]Template names'!$B$34</definedName>
    <definedName name="Head3">'[3]Template names'!$B$7</definedName>
    <definedName name="Head38">'[2]Template names'!$B$46</definedName>
    <definedName name="Head39">'[2]Template names'!$B$47</definedName>
    <definedName name="Head3a">'[8]Template names'!$B$8</definedName>
    <definedName name="Head40">'[2]Template names'!$B$48</definedName>
    <definedName name="Head41">'[2]Template names'!$B$49</definedName>
    <definedName name="Head47">'[4]Template names'!$B$54</definedName>
    <definedName name="Head48">'[7]Template names'!$B$55</definedName>
    <definedName name="Head5">'[3]Template names'!$B$9</definedName>
    <definedName name="Head5A">'[9]Template names'!$B$11</definedName>
    <definedName name="Head5b">'[3]Template names'!$B$11</definedName>
    <definedName name="Head6">'[3]Template names'!$B$12</definedName>
    <definedName name="Head7">'[3]Template names'!$B$13</definedName>
    <definedName name="Head8">'[3]Template names'!$B$14</definedName>
    <definedName name="Head9">'[3]Template names'!$B$15</definedName>
    <definedName name="HLONI">'[10]Template names'!$B$80</definedName>
    <definedName name="iglrbsitem">[11]iglrbsitem!$A$4:$F$301</definedName>
    <definedName name="Legends">#REF!</definedName>
    <definedName name="MASTERDOC">#REF!</definedName>
    <definedName name="MASTERDOCBUDGET">#REF!</definedName>
    <definedName name="MEB5a">'[8]Template names'!$B$89</definedName>
    <definedName name="MER12a">#REF!</definedName>
    <definedName name="MER12b">#REF!</definedName>
    <definedName name="MER12c">#REF!</definedName>
    <definedName name="MER12d">#REF!</definedName>
    <definedName name="MER12e">#REF!</definedName>
    <definedName name="muni">'[3]Template names'!$B$93</definedName>
    <definedName name="_xlnm.Print_Area">[12]Journals!#REF!</definedName>
    <definedName name="PRINT_AREA_MI">[12]Journals!#REF!</definedName>
    <definedName name="Reference">#REF!</definedName>
    <definedName name="Results">[6]Item!#REF!</definedName>
    <definedName name="SA34a">'[13]Template names'!$B$93</definedName>
    <definedName name="TableA23">'[14]Template names'!$B$135</definedName>
    <definedName name="TableA34a">'[13]Template names'!$B$145</definedName>
    <definedName name="TableA34b">'[13]Template names'!$B$146</definedName>
    <definedName name="TableA34c">'[15]Template names'!$B$146</definedName>
    <definedName name="TableA35">'[7]Template names'!$B$147</definedName>
    <definedName name="TableA36">'[3]Template names'!$B$148</definedName>
    <definedName name="TableA37">'[4]Template names'!$B$151</definedName>
    <definedName name="TableA4">'[16]Template names'!$B$114</definedName>
    <definedName name="TableA5">'[16]Template names'!$B$115</definedName>
    <definedName name="Vdesc">'[3]Template names'!$B$32</definedName>
    <definedName name="Vote">'[3]Org structure'!$A$2:$A$16</definedName>
    <definedName name="Vote1">'[3]Org structure'!$B$3:$B$12</definedName>
    <definedName name="Vote10">'[3]Org structure'!$B$102:$B$111</definedName>
    <definedName name="Vote11">'[3]Org structure'!$B$113:$B$122</definedName>
    <definedName name="Vote12">'[3]Org structure'!$B$124:$B$133</definedName>
    <definedName name="Vote13">'[3]Org structure'!$B$135:$B$144</definedName>
    <definedName name="Vote14">'[3]Org structure'!$B$146:$B$155</definedName>
    <definedName name="Vote15">'[3]Org structure'!$B$157:$B$166</definedName>
    <definedName name="Vote2">'[3]Org structure'!$B$14:$B$23</definedName>
    <definedName name="Vote3">'[3]Org structure'!$B$25:$B$34</definedName>
    <definedName name="Vote4">'[3]Org structure'!$B$36:$B$45</definedName>
    <definedName name="Vote5">'[3]Org structure'!$B$47:$B$56</definedName>
    <definedName name="Vote6">'[3]Org structure'!$B$58:$B$67</definedName>
    <definedName name="Vote7">'[3]Org structure'!$B$69:$B$78</definedName>
    <definedName name="Vote8">'[3]Org structure'!$B$80:$B$89</definedName>
    <definedName name="Vote9">'[3]Org structure'!$B$91:$B$100</definedName>
    <definedName name="XX">[10]Instructions!$X$11</definedName>
    <definedName name="YT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4" l="1"/>
  <c r="F31" i="4"/>
  <c r="G31" i="4"/>
  <c r="D31" i="4"/>
  <c r="B8" i="1"/>
  <c r="C29" i="4"/>
  <c r="C31" i="4" s="1"/>
  <c r="B29" i="4"/>
  <c r="B28" i="4"/>
  <c r="B31" i="4" s="1"/>
  <c r="D25" i="4"/>
  <c r="C24" i="4"/>
  <c r="D5" i="4"/>
  <c r="C5" i="4"/>
  <c r="L839" i="2"/>
  <c r="D13" i="4"/>
  <c r="E10" i="4"/>
  <c r="F10" i="4" s="1"/>
  <c r="G10" i="4" s="1"/>
  <c r="E9" i="4"/>
  <c r="F9" i="4" s="1"/>
  <c r="G9" i="4" s="1"/>
  <c r="E8" i="4"/>
  <c r="F8" i="4" s="1"/>
  <c r="G8" i="4" s="1"/>
  <c r="E6" i="4"/>
  <c r="F6" i="4" s="1"/>
  <c r="M850" i="2"/>
  <c r="B4" i="1" s="1"/>
  <c r="B6" i="1" s="1"/>
  <c r="B9" i="1" s="1"/>
  <c r="B7" i="1"/>
  <c r="B5" i="1"/>
  <c r="B3" i="1"/>
  <c r="N33" i="3"/>
  <c r="AA27" i="3"/>
  <c r="Z27" i="3"/>
  <c r="Y27" i="3"/>
  <c r="X27" i="3"/>
  <c r="W27" i="3"/>
  <c r="V27" i="3"/>
  <c r="U27" i="3"/>
  <c r="T27" i="3"/>
  <c r="S27" i="3"/>
  <c r="R27" i="3"/>
  <c r="Q27" i="3"/>
  <c r="P27" i="3"/>
  <c r="P31" i="3" s="1"/>
  <c r="O27" i="3"/>
  <c r="M27" i="3"/>
  <c r="K27" i="3"/>
  <c r="N26" i="3"/>
  <c r="N27" i="3" s="1"/>
  <c r="L26" i="3"/>
  <c r="L27" i="3" s="1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M23" i="3"/>
  <c r="K23" i="3"/>
  <c r="N22" i="3"/>
  <c r="N23" i="3" s="1"/>
  <c r="L22" i="3"/>
  <c r="L23" i="3" s="1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M19" i="3"/>
  <c r="L19" i="3"/>
  <c r="K19" i="3"/>
  <c r="N18" i="3"/>
  <c r="N19" i="3" s="1"/>
  <c r="L18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M15" i="3"/>
  <c r="K15" i="3"/>
  <c r="N14" i="3"/>
  <c r="N15" i="3" s="1"/>
  <c r="L14" i="3"/>
  <c r="L15" i="3" s="1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M11" i="3"/>
  <c r="K11" i="3"/>
  <c r="N10" i="3"/>
  <c r="N11" i="3" s="1"/>
  <c r="L10" i="3"/>
  <c r="L11" i="3" s="1"/>
  <c r="AA7" i="3"/>
  <c r="Z7" i="3"/>
  <c r="Y7" i="3"/>
  <c r="X7" i="3"/>
  <c r="W7" i="3"/>
  <c r="V7" i="3"/>
  <c r="U7" i="3"/>
  <c r="T7" i="3"/>
  <c r="S7" i="3"/>
  <c r="R7" i="3"/>
  <c r="Q7" i="3"/>
  <c r="P7" i="3"/>
  <c r="O7" i="3"/>
  <c r="M7" i="3"/>
  <c r="K7" i="3"/>
  <c r="N6" i="3"/>
  <c r="N7" i="3" s="1"/>
  <c r="L6" i="3"/>
  <c r="L7" i="3" s="1"/>
  <c r="AA3" i="3"/>
  <c r="Z3" i="3"/>
  <c r="Y3" i="3"/>
  <c r="X3" i="3"/>
  <c r="W3" i="3"/>
  <c r="V3" i="3"/>
  <c r="U3" i="3"/>
  <c r="T3" i="3"/>
  <c r="S3" i="3"/>
  <c r="R3" i="3"/>
  <c r="Q3" i="3"/>
  <c r="P3" i="3"/>
  <c r="O3" i="3"/>
  <c r="M3" i="3"/>
  <c r="K3" i="3"/>
  <c r="N2" i="3"/>
  <c r="N3" i="3" s="1"/>
  <c r="L2" i="3"/>
  <c r="L3" i="3" s="1"/>
  <c r="N842" i="2"/>
  <c r="O842" i="2" s="1"/>
  <c r="P842" i="2" s="1"/>
  <c r="N841" i="2"/>
  <c r="O841" i="2" s="1"/>
  <c r="P841" i="2" s="1"/>
  <c r="N840" i="2"/>
  <c r="O840" i="2" s="1"/>
  <c r="P840" i="2" s="1"/>
  <c r="N839" i="2"/>
  <c r="N838" i="2"/>
  <c r="O838" i="2" s="1"/>
  <c r="P838" i="2" s="1"/>
  <c r="O824" i="2"/>
  <c r="O825" i="2" s="1"/>
  <c r="O826" i="2" s="1"/>
  <c r="O827" i="2" s="1"/>
  <c r="N824" i="2"/>
  <c r="N825" i="2" s="1"/>
  <c r="I824" i="2"/>
  <c r="Z819" i="2"/>
  <c r="Y819" i="2"/>
  <c r="X819" i="2"/>
  <c r="W819" i="2"/>
  <c r="V819" i="2"/>
  <c r="U819" i="2"/>
  <c r="T819" i="2"/>
  <c r="O819" i="2"/>
  <c r="N819" i="2"/>
  <c r="K819" i="2"/>
  <c r="I819" i="2"/>
  <c r="S818" i="2"/>
  <c r="R818" i="2"/>
  <c r="Q818" i="2"/>
  <c r="P818" i="2"/>
  <c r="M818" i="2"/>
  <c r="L818" i="2"/>
  <c r="S817" i="2"/>
  <c r="R817" i="2"/>
  <c r="Q817" i="2"/>
  <c r="P817" i="2"/>
  <c r="M817" i="2"/>
  <c r="L817" i="2"/>
  <c r="S816" i="2"/>
  <c r="R816" i="2"/>
  <c r="Q816" i="2"/>
  <c r="P816" i="2"/>
  <c r="M816" i="2"/>
  <c r="L816" i="2"/>
  <c r="S815" i="2"/>
  <c r="R815" i="2"/>
  <c r="Q815" i="2"/>
  <c r="P815" i="2"/>
  <c r="M815" i="2"/>
  <c r="L815" i="2"/>
  <c r="S814" i="2"/>
  <c r="R814" i="2"/>
  <c r="Q814" i="2"/>
  <c r="P814" i="2"/>
  <c r="M814" i="2"/>
  <c r="L814" i="2"/>
  <c r="S813" i="2"/>
  <c r="R813" i="2"/>
  <c r="Q813" i="2"/>
  <c r="P813" i="2"/>
  <c r="M813" i="2"/>
  <c r="L813" i="2"/>
  <c r="S812" i="2"/>
  <c r="R812" i="2"/>
  <c r="Q812" i="2"/>
  <c r="P812" i="2"/>
  <c r="M812" i="2"/>
  <c r="L812" i="2"/>
  <c r="S811" i="2"/>
  <c r="R811" i="2"/>
  <c r="Q811" i="2"/>
  <c r="P811" i="2"/>
  <c r="M811" i="2"/>
  <c r="L811" i="2"/>
  <c r="S810" i="2"/>
  <c r="R810" i="2"/>
  <c r="Q810" i="2"/>
  <c r="P810" i="2"/>
  <c r="M810" i="2"/>
  <c r="L810" i="2"/>
  <c r="S809" i="2"/>
  <c r="R809" i="2"/>
  <c r="Q809" i="2"/>
  <c r="P809" i="2"/>
  <c r="M809" i="2"/>
  <c r="L809" i="2"/>
  <c r="S808" i="2"/>
  <c r="R808" i="2"/>
  <c r="Q808" i="2"/>
  <c r="P808" i="2"/>
  <c r="M808" i="2"/>
  <c r="L808" i="2"/>
  <c r="S807" i="2"/>
  <c r="R807" i="2"/>
  <c r="Q807" i="2"/>
  <c r="P807" i="2"/>
  <c r="M807" i="2"/>
  <c r="L807" i="2"/>
  <c r="S806" i="2"/>
  <c r="R806" i="2"/>
  <c r="Q806" i="2"/>
  <c r="P806" i="2"/>
  <c r="M806" i="2"/>
  <c r="L806" i="2"/>
  <c r="S805" i="2"/>
  <c r="R805" i="2"/>
  <c r="Q805" i="2"/>
  <c r="P805" i="2"/>
  <c r="M805" i="2"/>
  <c r="L805" i="2"/>
  <c r="S804" i="2"/>
  <c r="R804" i="2"/>
  <c r="Q804" i="2"/>
  <c r="P804" i="2"/>
  <c r="M804" i="2"/>
  <c r="L804" i="2"/>
  <c r="S803" i="2"/>
  <c r="R803" i="2"/>
  <c r="Q803" i="2"/>
  <c r="P803" i="2"/>
  <c r="M803" i="2"/>
  <c r="L803" i="2"/>
  <c r="S802" i="2"/>
  <c r="R802" i="2"/>
  <c r="Q802" i="2"/>
  <c r="P802" i="2"/>
  <c r="M802" i="2"/>
  <c r="L802" i="2"/>
  <c r="S801" i="2"/>
  <c r="R801" i="2"/>
  <c r="Q801" i="2"/>
  <c r="P801" i="2"/>
  <c r="M801" i="2"/>
  <c r="L801" i="2"/>
  <c r="S800" i="2"/>
  <c r="R800" i="2"/>
  <c r="Q800" i="2"/>
  <c r="P800" i="2"/>
  <c r="M800" i="2"/>
  <c r="L800" i="2"/>
  <c r="S799" i="2"/>
  <c r="R799" i="2"/>
  <c r="Q799" i="2"/>
  <c r="P799" i="2"/>
  <c r="M799" i="2"/>
  <c r="L799" i="2"/>
  <c r="S798" i="2"/>
  <c r="R798" i="2"/>
  <c r="Q798" i="2"/>
  <c r="P798" i="2"/>
  <c r="M798" i="2"/>
  <c r="L798" i="2"/>
  <c r="S797" i="2"/>
  <c r="R797" i="2"/>
  <c r="Q797" i="2"/>
  <c r="P797" i="2"/>
  <c r="M797" i="2"/>
  <c r="L797" i="2"/>
  <c r="S796" i="2"/>
  <c r="R796" i="2"/>
  <c r="Q796" i="2"/>
  <c r="P796" i="2"/>
  <c r="M796" i="2"/>
  <c r="L796" i="2"/>
  <c r="S795" i="2"/>
  <c r="R795" i="2"/>
  <c r="Q795" i="2"/>
  <c r="P795" i="2"/>
  <c r="M795" i="2"/>
  <c r="L795" i="2"/>
  <c r="S794" i="2"/>
  <c r="R794" i="2"/>
  <c r="Q794" i="2"/>
  <c r="P794" i="2"/>
  <c r="M794" i="2"/>
  <c r="L794" i="2"/>
  <c r="S793" i="2"/>
  <c r="R793" i="2"/>
  <c r="Q793" i="2"/>
  <c r="P793" i="2"/>
  <c r="M793" i="2"/>
  <c r="L793" i="2"/>
  <c r="S792" i="2"/>
  <c r="R792" i="2"/>
  <c r="Q792" i="2"/>
  <c r="P792" i="2"/>
  <c r="M792" i="2"/>
  <c r="L792" i="2"/>
  <c r="S791" i="2"/>
  <c r="R791" i="2"/>
  <c r="Q791" i="2"/>
  <c r="P791" i="2"/>
  <c r="M791" i="2"/>
  <c r="L791" i="2"/>
  <c r="S790" i="2"/>
  <c r="R790" i="2"/>
  <c r="Q790" i="2"/>
  <c r="P790" i="2"/>
  <c r="M790" i="2"/>
  <c r="L790" i="2"/>
  <c r="S789" i="2"/>
  <c r="R789" i="2"/>
  <c r="Q789" i="2"/>
  <c r="P789" i="2"/>
  <c r="M789" i="2"/>
  <c r="L789" i="2"/>
  <c r="S788" i="2"/>
  <c r="R788" i="2"/>
  <c r="Q788" i="2"/>
  <c r="P788" i="2"/>
  <c r="M788" i="2"/>
  <c r="L788" i="2"/>
  <c r="S787" i="2"/>
  <c r="R787" i="2"/>
  <c r="Q787" i="2"/>
  <c r="P787" i="2"/>
  <c r="M787" i="2"/>
  <c r="L787" i="2"/>
  <c r="S786" i="2"/>
  <c r="R786" i="2"/>
  <c r="Q786" i="2"/>
  <c r="P786" i="2"/>
  <c r="M786" i="2"/>
  <c r="L786" i="2"/>
  <c r="S785" i="2"/>
  <c r="R785" i="2"/>
  <c r="Q785" i="2"/>
  <c r="P785" i="2"/>
  <c r="M785" i="2"/>
  <c r="L785" i="2"/>
  <c r="S784" i="2"/>
  <c r="R784" i="2"/>
  <c r="Q784" i="2"/>
  <c r="P784" i="2"/>
  <c r="M784" i="2"/>
  <c r="L784" i="2"/>
  <c r="S783" i="2"/>
  <c r="R783" i="2"/>
  <c r="Q783" i="2"/>
  <c r="P783" i="2"/>
  <c r="M783" i="2"/>
  <c r="L783" i="2"/>
  <c r="S782" i="2"/>
  <c r="R782" i="2"/>
  <c r="Q782" i="2"/>
  <c r="P782" i="2"/>
  <c r="M782" i="2"/>
  <c r="L782" i="2"/>
  <c r="S781" i="2"/>
  <c r="R781" i="2"/>
  <c r="Q781" i="2"/>
  <c r="P781" i="2"/>
  <c r="M781" i="2"/>
  <c r="L781" i="2"/>
  <c r="S780" i="2"/>
  <c r="R780" i="2"/>
  <c r="Q780" i="2"/>
  <c r="P780" i="2"/>
  <c r="M780" i="2"/>
  <c r="L780" i="2"/>
  <c r="S779" i="2"/>
  <c r="R779" i="2"/>
  <c r="Q779" i="2"/>
  <c r="P779" i="2"/>
  <c r="M779" i="2"/>
  <c r="L779" i="2"/>
  <c r="J779" i="2"/>
  <c r="S778" i="2"/>
  <c r="R778" i="2"/>
  <c r="Q778" i="2"/>
  <c r="P778" i="2"/>
  <c r="M778" i="2"/>
  <c r="L778" i="2"/>
  <c r="J778" i="2"/>
  <c r="J819" i="2" s="1"/>
  <c r="S777" i="2"/>
  <c r="R777" i="2"/>
  <c r="Q777" i="2"/>
  <c r="P777" i="2"/>
  <c r="M777" i="2"/>
  <c r="M819" i="2" s="1"/>
  <c r="L777" i="2"/>
  <c r="Z774" i="2"/>
  <c r="Y774" i="2"/>
  <c r="X774" i="2"/>
  <c r="W774" i="2"/>
  <c r="V774" i="2"/>
  <c r="U774" i="2"/>
  <c r="T774" i="2"/>
  <c r="O774" i="2"/>
  <c r="N774" i="2"/>
  <c r="K774" i="2"/>
  <c r="J774" i="2"/>
  <c r="I774" i="2"/>
  <c r="S773" i="2"/>
  <c r="R773" i="2"/>
  <c r="Q773" i="2"/>
  <c r="P773" i="2"/>
  <c r="M773" i="2"/>
  <c r="L773" i="2"/>
  <c r="S772" i="2"/>
  <c r="R772" i="2"/>
  <c r="Q772" i="2"/>
  <c r="P772" i="2"/>
  <c r="M772" i="2"/>
  <c r="L772" i="2"/>
  <c r="S771" i="2"/>
  <c r="R771" i="2"/>
  <c r="Q771" i="2"/>
  <c r="P771" i="2"/>
  <c r="M771" i="2"/>
  <c r="L771" i="2"/>
  <c r="S770" i="2"/>
  <c r="R770" i="2"/>
  <c r="Q770" i="2"/>
  <c r="P770" i="2"/>
  <c r="M770" i="2"/>
  <c r="L770" i="2"/>
  <c r="S769" i="2"/>
  <c r="R769" i="2"/>
  <c r="Q769" i="2"/>
  <c r="P769" i="2"/>
  <c r="M769" i="2"/>
  <c r="L769" i="2"/>
  <c r="S768" i="2"/>
  <c r="R768" i="2"/>
  <c r="Q768" i="2"/>
  <c r="P768" i="2"/>
  <c r="M768" i="2"/>
  <c r="L768" i="2"/>
  <c r="S767" i="2"/>
  <c r="R767" i="2"/>
  <c r="Q767" i="2"/>
  <c r="P767" i="2"/>
  <c r="M767" i="2"/>
  <c r="L767" i="2"/>
  <c r="S766" i="2"/>
  <c r="R766" i="2"/>
  <c r="Q766" i="2"/>
  <c r="P766" i="2"/>
  <c r="M766" i="2"/>
  <c r="L766" i="2"/>
  <c r="S765" i="2"/>
  <c r="R765" i="2"/>
  <c r="Q765" i="2"/>
  <c r="P765" i="2"/>
  <c r="M765" i="2"/>
  <c r="L765" i="2"/>
  <c r="S764" i="2"/>
  <c r="R764" i="2"/>
  <c r="Q764" i="2"/>
  <c r="P764" i="2"/>
  <c r="M764" i="2"/>
  <c r="L764" i="2"/>
  <c r="Z761" i="2"/>
  <c r="Y761" i="2"/>
  <c r="X761" i="2"/>
  <c r="W761" i="2"/>
  <c r="V761" i="2"/>
  <c r="U761" i="2"/>
  <c r="T761" i="2"/>
  <c r="O761" i="2"/>
  <c r="N761" i="2"/>
  <c r="K761" i="2"/>
  <c r="I761" i="2"/>
  <c r="S760" i="2"/>
  <c r="R760" i="2"/>
  <c r="Q760" i="2"/>
  <c r="P760" i="2"/>
  <c r="M760" i="2"/>
  <c r="L760" i="2"/>
  <c r="S759" i="2"/>
  <c r="R759" i="2"/>
  <c r="Q759" i="2"/>
  <c r="P759" i="2"/>
  <c r="M759" i="2"/>
  <c r="L759" i="2"/>
  <c r="S758" i="2"/>
  <c r="R758" i="2"/>
  <c r="Q758" i="2"/>
  <c r="P758" i="2"/>
  <c r="M758" i="2"/>
  <c r="L758" i="2"/>
  <c r="S757" i="2"/>
  <c r="R757" i="2"/>
  <c r="Q757" i="2"/>
  <c r="P757" i="2"/>
  <c r="M757" i="2"/>
  <c r="L757" i="2"/>
  <c r="S756" i="2"/>
  <c r="R756" i="2"/>
  <c r="Q756" i="2"/>
  <c r="P756" i="2"/>
  <c r="M756" i="2"/>
  <c r="L756" i="2"/>
  <c r="S755" i="2"/>
  <c r="R755" i="2"/>
  <c r="Q755" i="2"/>
  <c r="P755" i="2"/>
  <c r="M755" i="2"/>
  <c r="L755" i="2"/>
  <c r="S754" i="2"/>
  <c r="R754" i="2"/>
  <c r="Q754" i="2"/>
  <c r="P754" i="2"/>
  <c r="M754" i="2"/>
  <c r="L754" i="2"/>
  <c r="S753" i="2"/>
  <c r="R753" i="2"/>
  <c r="Q753" i="2"/>
  <c r="P753" i="2"/>
  <c r="M753" i="2"/>
  <c r="L753" i="2"/>
  <c r="S752" i="2"/>
  <c r="R752" i="2"/>
  <c r="Q752" i="2"/>
  <c r="P752" i="2"/>
  <c r="M752" i="2"/>
  <c r="L752" i="2"/>
  <c r="S751" i="2"/>
  <c r="R751" i="2"/>
  <c r="Q751" i="2"/>
  <c r="P751" i="2"/>
  <c r="M751" i="2"/>
  <c r="L751" i="2"/>
  <c r="S750" i="2"/>
  <c r="R750" i="2"/>
  <c r="Q750" i="2"/>
  <c r="P750" i="2"/>
  <c r="M750" i="2"/>
  <c r="L750" i="2"/>
  <c r="S749" i="2"/>
  <c r="R749" i="2"/>
  <c r="Q749" i="2"/>
  <c r="P749" i="2"/>
  <c r="M749" i="2"/>
  <c r="L749" i="2"/>
  <c r="S748" i="2"/>
  <c r="R748" i="2"/>
  <c r="Q748" i="2"/>
  <c r="P748" i="2"/>
  <c r="M748" i="2"/>
  <c r="L748" i="2"/>
  <c r="S747" i="2"/>
  <c r="R747" i="2"/>
  <c r="Q747" i="2"/>
  <c r="P747" i="2"/>
  <c r="M747" i="2"/>
  <c r="L747" i="2"/>
  <c r="S746" i="2"/>
  <c r="R746" i="2"/>
  <c r="Q746" i="2"/>
  <c r="P746" i="2"/>
  <c r="M746" i="2"/>
  <c r="L746" i="2"/>
  <c r="S745" i="2"/>
  <c r="R745" i="2"/>
  <c r="Q745" i="2"/>
  <c r="P745" i="2"/>
  <c r="M745" i="2"/>
  <c r="L745" i="2"/>
  <c r="S744" i="2"/>
  <c r="R744" i="2"/>
  <c r="Q744" i="2"/>
  <c r="P744" i="2"/>
  <c r="M744" i="2"/>
  <c r="L744" i="2"/>
  <c r="S743" i="2"/>
  <c r="R743" i="2"/>
  <c r="Q743" i="2"/>
  <c r="P743" i="2"/>
  <c r="M743" i="2"/>
  <c r="L743" i="2"/>
  <c r="S742" i="2"/>
  <c r="R742" i="2"/>
  <c r="Q742" i="2"/>
  <c r="P742" i="2"/>
  <c r="M742" i="2"/>
  <c r="L742" i="2"/>
  <c r="S741" i="2"/>
  <c r="R741" i="2"/>
  <c r="Q741" i="2"/>
  <c r="P741" i="2"/>
  <c r="M741" i="2"/>
  <c r="L741" i="2"/>
  <c r="S740" i="2"/>
  <c r="R740" i="2"/>
  <c r="Q740" i="2"/>
  <c r="P740" i="2"/>
  <c r="M740" i="2"/>
  <c r="L740" i="2"/>
  <c r="S739" i="2"/>
  <c r="R739" i="2"/>
  <c r="Q739" i="2"/>
  <c r="P739" i="2"/>
  <c r="M739" i="2"/>
  <c r="L739" i="2"/>
  <c r="S738" i="2"/>
  <c r="R738" i="2"/>
  <c r="Q738" i="2"/>
  <c r="P738" i="2"/>
  <c r="M738" i="2"/>
  <c r="L738" i="2"/>
  <c r="S737" i="2"/>
  <c r="R737" i="2"/>
  <c r="Q737" i="2"/>
  <c r="P737" i="2"/>
  <c r="M737" i="2"/>
  <c r="L737" i="2"/>
  <c r="S736" i="2"/>
  <c r="R736" i="2"/>
  <c r="Q736" i="2"/>
  <c r="P736" i="2"/>
  <c r="M736" i="2"/>
  <c r="L736" i="2"/>
  <c r="S735" i="2"/>
  <c r="R735" i="2"/>
  <c r="Q735" i="2"/>
  <c r="P735" i="2"/>
  <c r="M735" i="2"/>
  <c r="L735" i="2"/>
  <c r="S734" i="2"/>
  <c r="R734" i="2"/>
  <c r="Q734" i="2"/>
  <c r="P734" i="2"/>
  <c r="M734" i="2"/>
  <c r="L734" i="2"/>
  <c r="S733" i="2"/>
  <c r="R733" i="2"/>
  <c r="Q733" i="2"/>
  <c r="P733" i="2"/>
  <c r="M733" i="2"/>
  <c r="L733" i="2"/>
  <c r="S732" i="2"/>
  <c r="R732" i="2"/>
  <c r="Q732" i="2"/>
  <c r="P732" i="2"/>
  <c r="M732" i="2"/>
  <c r="L732" i="2"/>
  <c r="S731" i="2"/>
  <c r="R731" i="2"/>
  <c r="Q731" i="2"/>
  <c r="P731" i="2"/>
  <c r="M731" i="2"/>
  <c r="L731" i="2"/>
  <c r="S730" i="2"/>
  <c r="R730" i="2"/>
  <c r="Q730" i="2"/>
  <c r="P730" i="2"/>
  <c r="M730" i="2"/>
  <c r="L730" i="2"/>
  <c r="S729" i="2"/>
  <c r="R729" i="2"/>
  <c r="Q729" i="2"/>
  <c r="P729" i="2"/>
  <c r="M729" i="2"/>
  <c r="L729" i="2"/>
  <c r="S728" i="2"/>
  <c r="R728" i="2"/>
  <c r="Q728" i="2"/>
  <c r="P728" i="2"/>
  <c r="M728" i="2"/>
  <c r="L728" i="2"/>
  <c r="S727" i="2"/>
  <c r="R727" i="2"/>
  <c r="Q727" i="2"/>
  <c r="P727" i="2"/>
  <c r="M727" i="2"/>
  <c r="L727" i="2"/>
  <c r="S726" i="2"/>
  <c r="R726" i="2"/>
  <c r="Q726" i="2"/>
  <c r="P726" i="2"/>
  <c r="M726" i="2"/>
  <c r="L726" i="2"/>
  <c r="S725" i="2"/>
  <c r="R725" i="2"/>
  <c r="Q725" i="2"/>
  <c r="P725" i="2"/>
  <c r="M725" i="2"/>
  <c r="L725" i="2"/>
  <c r="S724" i="2"/>
  <c r="R724" i="2"/>
  <c r="Q724" i="2"/>
  <c r="P724" i="2"/>
  <c r="M724" i="2"/>
  <c r="L724" i="2"/>
  <c r="S723" i="2"/>
  <c r="R723" i="2"/>
  <c r="Q723" i="2"/>
  <c r="P723" i="2"/>
  <c r="M723" i="2"/>
  <c r="L723" i="2"/>
  <c r="S722" i="2"/>
  <c r="R722" i="2"/>
  <c r="Q722" i="2"/>
  <c r="P722" i="2"/>
  <c r="M722" i="2"/>
  <c r="L722" i="2"/>
  <c r="S721" i="2"/>
  <c r="R721" i="2"/>
  <c r="Q721" i="2"/>
  <c r="P721" i="2"/>
  <c r="M721" i="2"/>
  <c r="L721" i="2"/>
  <c r="S720" i="2"/>
  <c r="R720" i="2"/>
  <c r="Q720" i="2"/>
  <c r="P720" i="2"/>
  <c r="M720" i="2"/>
  <c r="L720" i="2"/>
  <c r="S719" i="2"/>
  <c r="R719" i="2"/>
  <c r="Q719" i="2"/>
  <c r="P719" i="2"/>
  <c r="M719" i="2"/>
  <c r="L719" i="2"/>
  <c r="S718" i="2"/>
  <c r="R718" i="2"/>
  <c r="Q718" i="2"/>
  <c r="P718" i="2"/>
  <c r="M718" i="2"/>
  <c r="L718" i="2"/>
  <c r="S717" i="2"/>
  <c r="R717" i="2"/>
  <c r="Q717" i="2"/>
  <c r="P717" i="2"/>
  <c r="M717" i="2"/>
  <c r="L717" i="2"/>
  <c r="S716" i="2"/>
  <c r="R716" i="2"/>
  <c r="Q716" i="2"/>
  <c r="P716" i="2"/>
  <c r="M716" i="2"/>
  <c r="L716" i="2"/>
  <c r="S715" i="2"/>
  <c r="R715" i="2"/>
  <c r="Q715" i="2"/>
  <c r="P715" i="2"/>
  <c r="M715" i="2"/>
  <c r="L715" i="2"/>
  <c r="S714" i="2"/>
  <c r="R714" i="2"/>
  <c r="Q714" i="2"/>
  <c r="P714" i="2"/>
  <c r="M714" i="2"/>
  <c r="L714" i="2"/>
  <c r="S713" i="2"/>
  <c r="R713" i="2"/>
  <c r="Q713" i="2"/>
  <c r="P713" i="2"/>
  <c r="M713" i="2"/>
  <c r="L713" i="2"/>
  <c r="S712" i="2"/>
  <c r="R712" i="2"/>
  <c r="Q712" i="2"/>
  <c r="P712" i="2"/>
  <c r="M712" i="2"/>
  <c r="L712" i="2"/>
  <c r="S711" i="2"/>
  <c r="R711" i="2"/>
  <c r="Q711" i="2"/>
  <c r="P711" i="2"/>
  <c r="M711" i="2"/>
  <c r="L711" i="2"/>
  <c r="S710" i="2"/>
  <c r="R710" i="2"/>
  <c r="Q710" i="2"/>
  <c r="P710" i="2"/>
  <c r="M710" i="2"/>
  <c r="L710" i="2"/>
  <c r="S709" i="2"/>
  <c r="R709" i="2"/>
  <c r="Q709" i="2"/>
  <c r="P709" i="2"/>
  <c r="M709" i="2"/>
  <c r="L709" i="2"/>
  <c r="S708" i="2"/>
  <c r="R708" i="2"/>
  <c r="Q708" i="2"/>
  <c r="P708" i="2"/>
  <c r="M708" i="2"/>
  <c r="L708" i="2"/>
  <c r="S707" i="2"/>
  <c r="R707" i="2"/>
  <c r="Q707" i="2"/>
  <c r="P707" i="2"/>
  <c r="M707" i="2"/>
  <c r="L707" i="2"/>
  <c r="S706" i="2"/>
  <c r="R706" i="2"/>
  <c r="Q706" i="2"/>
  <c r="P706" i="2"/>
  <c r="M706" i="2"/>
  <c r="L706" i="2"/>
  <c r="S705" i="2"/>
  <c r="R705" i="2"/>
  <c r="Q705" i="2"/>
  <c r="P705" i="2"/>
  <c r="M705" i="2"/>
  <c r="L705" i="2"/>
  <c r="S704" i="2"/>
  <c r="R704" i="2"/>
  <c r="Q704" i="2"/>
  <c r="P704" i="2"/>
  <c r="M704" i="2"/>
  <c r="L704" i="2"/>
  <c r="S703" i="2"/>
  <c r="R703" i="2"/>
  <c r="Q703" i="2"/>
  <c r="P703" i="2"/>
  <c r="M703" i="2"/>
  <c r="L703" i="2"/>
  <c r="S702" i="2"/>
  <c r="R702" i="2"/>
  <c r="Q702" i="2"/>
  <c r="P702" i="2"/>
  <c r="M702" i="2"/>
  <c r="L702" i="2"/>
  <c r="J702" i="2"/>
  <c r="J761" i="2" s="1"/>
  <c r="S701" i="2"/>
  <c r="R701" i="2"/>
  <c r="Q701" i="2"/>
  <c r="P701" i="2"/>
  <c r="M701" i="2"/>
  <c r="L701" i="2"/>
  <c r="Z698" i="2"/>
  <c r="Y698" i="2"/>
  <c r="X698" i="2"/>
  <c r="W698" i="2"/>
  <c r="V698" i="2"/>
  <c r="U698" i="2"/>
  <c r="T698" i="2"/>
  <c r="O698" i="2"/>
  <c r="N698" i="2"/>
  <c r="K698" i="2"/>
  <c r="I698" i="2"/>
  <c r="S697" i="2"/>
  <c r="R697" i="2"/>
  <c r="Q697" i="2"/>
  <c r="P697" i="2"/>
  <c r="M697" i="2"/>
  <c r="L697" i="2"/>
  <c r="S696" i="2"/>
  <c r="R696" i="2"/>
  <c r="Q696" i="2"/>
  <c r="P696" i="2"/>
  <c r="M696" i="2"/>
  <c r="L696" i="2"/>
  <c r="S695" i="2"/>
  <c r="R695" i="2"/>
  <c r="Q695" i="2"/>
  <c r="P695" i="2"/>
  <c r="M695" i="2"/>
  <c r="L695" i="2"/>
  <c r="J695" i="2"/>
  <c r="S694" i="2"/>
  <c r="R694" i="2"/>
  <c r="Q694" i="2"/>
  <c r="P694" i="2"/>
  <c r="M694" i="2"/>
  <c r="L694" i="2"/>
  <c r="J694" i="2"/>
  <c r="S693" i="2"/>
  <c r="R693" i="2"/>
  <c r="Q693" i="2"/>
  <c r="P693" i="2"/>
  <c r="M693" i="2"/>
  <c r="L693" i="2"/>
  <c r="S692" i="2"/>
  <c r="R692" i="2"/>
  <c r="Q692" i="2"/>
  <c r="P692" i="2"/>
  <c r="M692" i="2"/>
  <c r="L692" i="2"/>
  <c r="S691" i="2"/>
  <c r="R691" i="2"/>
  <c r="Q691" i="2"/>
  <c r="P691" i="2"/>
  <c r="M691" i="2"/>
  <c r="L691" i="2"/>
  <c r="J691" i="2"/>
  <c r="S690" i="2"/>
  <c r="R690" i="2"/>
  <c r="Q690" i="2"/>
  <c r="P690" i="2"/>
  <c r="M690" i="2"/>
  <c r="L690" i="2"/>
  <c r="S689" i="2"/>
  <c r="R689" i="2"/>
  <c r="Q689" i="2"/>
  <c r="P689" i="2"/>
  <c r="M689" i="2"/>
  <c r="L689" i="2"/>
  <c r="S688" i="2"/>
  <c r="R688" i="2"/>
  <c r="Q688" i="2"/>
  <c r="P688" i="2"/>
  <c r="J688" i="2"/>
  <c r="Z685" i="2"/>
  <c r="Y685" i="2"/>
  <c r="X685" i="2"/>
  <c r="W685" i="2"/>
  <c r="V685" i="2"/>
  <c r="U685" i="2"/>
  <c r="T685" i="2"/>
  <c r="O685" i="2"/>
  <c r="N685" i="2"/>
  <c r="L685" i="2"/>
  <c r="K685" i="2"/>
  <c r="J685" i="2"/>
  <c r="I685" i="2"/>
  <c r="S684" i="2"/>
  <c r="S685" i="2" s="1"/>
  <c r="R684" i="2"/>
  <c r="R685" i="2" s="1"/>
  <c r="Q684" i="2"/>
  <c r="Q685" i="2" s="1"/>
  <c r="P684" i="2"/>
  <c r="P685" i="2" s="1"/>
  <c r="M684" i="2"/>
  <c r="M685" i="2" s="1"/>
  <c r="L684" i="2"/>
  <c r="Z681" i="2"/>
  <c r="Y681" i="2"/>
  <c r="X681" i="2"/>
  <c r="W681" i="2"/>
  <c r="V681" i="2"/>
  <c r="U681" i="2"/>
  <c r="T681" i="2"/>
  <c r="O681" i="2"/>
  <c r="N681" i="2"/>
  <c r="K681" i="2"/>
  <c r="I681" i="2"/>
  <c r="S680" i="2"/>
  <c r="R680" i="2"/>
  <c r="Q680" i="2"/>
  <c r="P680" i="2"/>
  <c r="M680" i="2"/>
  <c r="L680" i="2"/>
  <c r="S679" i="2"/>
  <c r="R679" i="2"/>
  <c r="Q679" i="2"/>
  <c r="P679" i="2"/>
  <c r="M679" i="2"/>
  <c r="L679" i="2"/>
  <c r="S678" i="2"/>
  <c r="R678" i="2"/>
  <c r="Q678" i="2"/>
  <c r="P678" i="2"/>
  <c r="M678" i="2"/>
  <c r="L678" i="2"/>
  <c r="S677" i="2"/>
  <c r="R677" i="2"/>
  <c r="Q677" i="2"/>
  <c r="P677" i="2"/>
  <c r="M677" i="2"/>
  <c r="L677" i="2"/>
  <c r="S676" i="2"/>
  <c r="R676" i="2"/>
  <c r="Q676" i="2"/>
  <c r="P676" i="2"/>
  <c r="M676" i="2"/>
  <c r="L676" i="2"/>
  <c r="S675" i="2"/>
  <c r="R675" i="2"/>
  <c r="Q675" i="2"/>
  <c r="P675" i="2"/>
  <c r="M675" i="2"/>
  <c r="L675" i="2"/>
  <c r="L681" i="2" s="1"/>
  <c r="J675" i="2"/>
  <c r="J681" i="2" s="1"/>
  <c r="Z672" i="2"/>
  <c r="Y672" i="2"/>
  <c r="X672" i="2"/>
  <c r="W672" i="2"/>
  <c r="V672" i="2"/>
  <c r="U672" i="2"/>
  <c r="T672" i="2"/>
  <c r="O672" i="2"/>
  <c r="N672" i="2"/>
  <c r="K672" i="2"/>
  <c r="J672" i="2"/>
  <c r="I672" i="2"/>
  <c r="S671" i="2"/>
  <c r="R671" i="2"/>
  <c r="Q671" i="2"/>
  <c r="P671" i="2"/>
  <c r="M671" i="2"/>
  <c r="L671" i="2"/>
  <c r="S670" i="2"/>
  <c r="R670" i="2"/>
  <c r="Q670" i="2"/>
  <c r="P670" i="2"/>
  <c r="P672" i="2" s="1"/>
  <c r="M670" i="2"/>
  <c r="L670" i="2"/>
  <c r="Z667" i="2"/>
  <c r="Y667" i="2"/>
  <c r="X667" i="2"/>
  <c r="W667" i="2"/>
  <c r="V667" i="2"/>
  <c r="U667" i="2"/>
  <c r="T667" i="2"/>
  <c r="O667" i="2"/>
  <c r="N667" i="2"/>
  <c r="K667" i="2"/>
  <c r="J667" i="2"/>
  <c r="I667" i="2"/>
  <c r="S666" i="2"/>
  <c r="R666" i="2"/>
  <c r="Q666" i="2"/>
  <c r="Q667" i="2" s="1"/>
  <c r="P666" i="2"/>
  <c r="M666" i="2"/>
  <c r="L666" i="2"/>
  <c r="S665" i="2"/>
  <c r="S667" i="2" s="1"/>
  <c r="R665" i="2"/>
  <c r="Q665" i="2"/>
  <c r="P665" i="2"/>
  <c r="M665" i="2"/>
  <c r="M667" i="2" s="1"/>
  <c r="L665" i="2"/>
  <c r="Z662" i="2"/>
  <c r="Y662" i="2"/>
  <c r="X662" i="2"/>
  <c r="W662" i="2"/>
  <c r="V662" i="2"/>
  <c r="U662" i="2"/>
  <c r="T662" i="2"/>
  <c r="O662" i="2"/>
  <c r="N662" i="2"/>
  <c r="K662" i="2"/>
  <c r="I662" i="2"/>
  <c r="S661" i="2"/>
  <c r="R661" i="2"/>
  <c r="Q661" i="2"/>
  <c r="P661" i="2"/>
  <c r="M661" i="2"/>
  <c r="L661" i="2"/>
  <c r="S660" i="2"/>
  <c r="R660" i="2"/>
  <c r="Q660" i="2"/>
  <c r="P660" i="2"/>
  <c r="M660" i="2"/>
  <c r="L660" i="2"/>
  <c r="S659" i="2"/>
  <c r="R659" i="2"/>
  <c r="Q659" i="2"/>
  <c r="P659" i="2"/>
  <c r="M659" i="2"/>
  <c r="L659" i="2"/>
  <c r="S658" i="2"/>
  <c r="R658" i="2"/>
  <c r="Q658" i="2"/>
  <c r="P658" i="2"/>
  <c r="M658" i="2"/>
  <c r="L658" i="2"/>
  <c r="S657" i="2"/>
  <c r="R657" i="2"/>
  <c r="Q657" i="2"/>
  <c r="P657" i="2"/>
  <c r="M657" i="2"/>
  <c r="L657" i="2"/>
  <c r="S656" i="2"/>
  <c r="R656" i="2"/>
  <c r="Q656" i="2"/>
  <c r="P656" i="2"/>
  <c r="M656" i="2"/>
  <c r="L656" i="2"/>
  <c r="S655" i="2"/>
  <c r="R655" i="2"/>
  <c r="Q655" i="2"/>
  <c r="P655" i="2"/>
  <c r="M655" i="2"/>
  <c r="L655" i="2"/>
  <c r="S654" i="2"/>
  <c r="R654" i="2"/>
  <c r="Q654" i="2"/>
  <c r="P654" i="2"/>
  <c r="M654" i="2"/>
  <c r="L654" i="2"/>
  <c r="S653" i="2"/>
  <c r="R653" i="2"/>
  <c r="Q653" i="2"/>
  <c r="P653" i="2"/>
  <c r="M653" i="2"/>
  <c r="L653" i="2"/>
  <c r="S652" i="2"/>
  <c r="R652" i="2"/>
  <c r="Q652" i="2"/>
  <c r="P652" i="2"/>
  <c r="M652" i="2"/>
  <c r="L652" i="2"/>
  <c r="S651" i="2"/>
  <c r="R651" i="2"/>
  <c r="Q651" i="2"/>
  <c r="P651" i="2"/>
  <c r="M651" i="2"/>
  <c r="L651" i="2"/>
  <c r="S650" i="2"/>
  <c r="R650" i="2"/>
  <c r="Q650" i="2"/>
  <c r="P650" i="2"/>
  <c r="M650" i="2"/>
  <c r="L650" i="2"/>
  <c r="S649" i="2"/>
  <c r="R649" i="2"/>
  <c r="Q649" i="2"/>
  <c r="P649" i="2"/>
  <c r="M649" i="2"/>
  <c r="L649" i="2"/>
  <c r="S648" i="2"/>
  <c r="R648" i="2"/>
  <c r="Q648" i="2"/>
  <c r="P648" i="2"/>
  <c r="M648" i="2"/>
  <c r="L648" i="2"/>
  <c r="S647" i="2"/>
  <c r="R647" i="2"/>
  <c r="Q647" i="2"/>
  <c r="P647" i="2"/>
  <c r="M647" i="2"/>
  <c r="L647" i="2"/>
  <c r="S646" i="2"/>
  <c r="R646" i="2"/>
  <c r="Q646" i="2"/>
  <c r="P646" i="2"/>
  <c r="M646" i="2"/>
  <c r="L646" i="2"/>
  <c r="S645" i="2"/>
  <c r="R645" i="2"/>
  <c r="Q645" i="2"/>
  <c r="P645" i="2"/>
  <c r="M645" i="2"/>
  <c r="L645" i="2"/>
  <c r="S644" i="2"/>
  <c r="R644" i="2"/>
  <c r="Q644" i="2"/>
  <c r="P644" i="2"/>
  <c r="M644" i="2"/>
  <c r="L644" i="2"/>
  <c r="S643" i="2"/>
  <c r="R643" i="2"/>
  <c r="Q643" i="2"/>
  <c r="P643" i="2"/>
  <c r="M643" i="2"/>
  <c r="L643" i="2"/>
  <c r="J643" i="2"/>
  <c r="S642" i="2"/>
  <c r="R642" i="2"/>
  <c r="Q642" i="2"/>
  <c r="P642" i="2"/>
  <c r="M642" i="2"/>
  <c r="L642" i="2"/>
  <c r="S641" i="2"/>
  <c r="R641" i="2"/>
  <c r="Q641" i="2"/>
  <c r="P641" i="2"/>
  <c r="M641" i="2"/>
  <c r="L641" i="2"/>
  <c r="S640" i="2"/>
  <c r="R640" i="2"/>
  <c r="Q640" i="2"/>
  <c r="P640" i="2"/>
  <c r="M640" i="2"/>
  <c r="L640" i="2"/>
  <c r="S639" i="2"/>
  <c r="R639" i="2"/>
  <c r="Q639" i="2"/>
  <c r="P639" i="2"/>
  <c r="M639" i="2"/>
  <c r="L639" i="2"/>
  <c r="S638" i="2"/>
  <c r="R638" i="2"/>
  <c r="Q638" i="2"/>
  <c r="P638" i="2"/>
  <c r="M638" i="2"/>
  <c r="L638" i="2"/>
  <c r="S637" i="2"/>
  <c r="R637" i="2"/>
  <c r="Q637" i="2"/>
  <c r="P637" i="2"/>
  <c r="M637" i="2"/>
  <c r="L637" i="2"/>
  <c r="S636" i="2"/>
  <c r="R636" i="2"/>
  <c r="Q636" i="2"/>
  <c r="P636" i="2"/>
  <c r="M636" i="2"/>
  <c r="L636" i="2"/>
  <c r="S635" i="2"/>
  <c r="R635" i="2"/>
  <c r="Q635" i="2"/>
  <c r="P635" i="2"/>
  <c r="M635" i="2"/>
  <c r="L635" i="2"/>
  <c r="S634" i="2"/>
  <c r="R634" i="2"/>
  <c r="Q634" i="2"/>
  <c r="P634" i="2"/>
  <c r="M634" i="2"/>
  <c r="L634" i="2"/>
  <c r="S633" i="2"/>
  <c r="R633" i="2"/>
  <c r="Q633" i="2"/>
  <c r="P633" i="2"/>
  <c r="M633" i="2"/>
  <c r="L633" i="2"/>
  <c r="S632" i="2"/>
  <c r="R632" i="2"/>
  <c r="Q632" i="2"/>
  <c r="P632" i="2"/>
  <c r="M632" i="2"/>
  <c r="L632" i="2"/>
  <c r="S631" i="2"/>
  <c r="R631" i="2"/>
  <c r="Q631" i="2"/>
  <c r="P631" i="2"/>
  <c r="M631" i="2"/>
  <c r="L631" i="2"/>
  <c r="S630" i="2"/>
  <c r="R630" i="2"/>
  <c r="Q630" i="2"/>
  <c r="P630" i="2"/>
  <c r="M630" i="2"/>
  <c r="L630" i="2"/>
  <c r="S629" i="2"/>
  <c r="R629" i="2"/>
  <c r="Q629" i="2"/>
  <c r="P629" i="2"/>
  <c r="M629" i="2"/>
  <c r="L629" i="2"/>
  <c r="S628" i="2"/>
  <c r="R628" i="2"/>
  <c r="Q628" i="2"/>
  <c r="P628" i="2"/>
  <c r="M628" i="2"/>
  <c r="L628" i="2"/>
  <c r="S627" i="2"/>
  <c r="R627" i="2"/>
  <c r="Q627" i="2"/>
  <c r="P627" i="2"/>
  <c r="M627" i="2"/>
  <c r="L627" i="2"/>
  <c r="S626" i="2"/>
  <c r="R626" i="2"/>
  <c r="Q626" i="2"/>
  <c r="P626" i="2"/>
  <c r="M626" i="2"/>
  <c r="L626" i="2"/>
  <c r="S625" i="2"/>
  <c r="R625" i="2"/>
  <c r="Q625" i="2"/>
  <c r="P625" i="2"/>
  <c r="M625" i="2"/>
  <c r="L625" i="2"/>
  <c r="S624" i="2"/>
  <c r="R624" i="2"/>
  <c r="Q624" i="2"/>
  <c r="P624" i="2"/>
  <c r="M624" i="2"/>
  <c r="L624" i="2"/>
  <c r="S623" i="2"/>
  <c r="R623" i="2"/>
  <c r="Q623" i="2"/>
  <c r="P623" i="2"/>
  <c r="M623" i="2"/>
  <c r="L623" i="2"/>
  <c r="S622" i="2"/>
  <c r="R622" i="2"/>
  <c r="Q622" i="2"/>
  <c r="P622" i="2"/>
  <c r="M622" i="2"/>
  <c r="L622" i="2"/>
  <c r="S621" i="2"/>
  <c r="R621" i="2"/>
  <c r="Q621" i="2"/>
  <c r="P621" i="2"/>
  <c r="M621" i="2"/>
  <c r="L621" i="2"/>
  <c r="S620" i="2"/>
  <c r="R620" i="2"/>
  <c r="Q620" i="2"/>
  <c r="P620" i="2"/>
  <c r="M620" i="2"/>
  <c r="L620" i="2"/>
  <c r="S619" i="2"/>
  <c r="R619" i="2"/>
  <c r="Q619" i="2"/>
  <c r="P619" i="2"/>
  <c r="M619" i="2"/>
  <c r="L619" i="2"/>
  <c r="S618" i="2"/>
  <c r="R618" i="2"/>
  <c r="Q618" i="2"/>
  <c r="P618" i="2"/>
  <c r="M618" i="2"/>
  <c r="L618" i="2"/>
  <c r="S617" i="2"/>
  <c r="R617" i="2"/>
  <c r="Q617" i="2"/>
  <c r="P617" i="2"/>
  <c r="M617" i="2"/>
  <c r="L617" i="2"/>
  <c r="S616" i="2"/>
  <c r="R616" i="2"/>
  <c r="Q616" i="2"/>
  <c r="P616" i="2"/>
  <c r="M616" i="2"/>
  <c r="L616" i="2"/>
  <c r="J616" i="2"/>
  <c r="S615" i="2"/>
  <c r="R615" i="2"/>
  <c r="Q615" i="2"/>
  <c r="P615" i="2"/>
  <c r="J615" i="2"/>
  <c r="S614" i="2"/>
  <c r="R614" i="2"/>
  <c r="Q614" i="2"/>
  <c r="P614" i="2"/>
  <c r="M614" i="2"/>
  <c r="L614" i="2"/>
  <c r="S613" i="2"/>
  <c r="R613" i="2"/>
  <c r="Q613" i="2"/>
  <c r="P613" i="2"/>
  <c r="M613" i="2"/>
  <c r="L613" i="2"/>
  <c r="S612" i="2"/>
  <c r="R612" i="2"/>
  <c r="Q612" i="2"/>
  <c r="P612" i="2"/>
  <c r="M612" i="2"/>
  <c r="L612" i="2"/>
  <c r="S611" i="2"/>
  <c r="R611" i="2"/>
  <c r="Q611" i="2"/>
  <c r="P611" i="2"/>
  <c r="M611" i="2"/>
  <c r="L611" i="2"/>
  <c r="J611" i="2"/>
  <c r="S610" i="2"/>
  <c r="R610" i="2"/>
  <c r="Q610" i="2"/>
  <c r="P610" i="2"/>
  <c r="M610" i="2"/>
  <c r="L610" i="2"/>
  <c r="S609" i="2"/>
  <c r="R609" i="2"/>
  <c r="Q609" i="2"/>
  <c r="P609" i="2"/>
  <c r="M609" i="2"/>
  <c r="L609" i="2"/>
  <c r="S608" i="2"/>
  <c r="R608" i="2"/>
  <c r="Q608" i="2"/>
  <c r="P608" i="2"/>
  <c r="M608" i="2"/>
  <c r="L608" i="2"/>
  <c r="J608" i="2"/>
  <c r="S607" i="2"/>
  <c r="R607" i="2"/>
  <c r="Q607" i="2"/>
  <c r="P607" i="2"/>
  <c r="M607" i="2"/>
  <c r="L607" i="2"/>
  <c r="J607" i="2"/>
  <c r="S606" i="2"/>
  <c r="R606" i="2"/>
  <c r="Q606" i="2"/>
  <c r="P606" i="2"/>
  <c r="M606" i="2"/>
  <c r="L606" i="2"/>
  <c r="S605" i="2"/>
  <c r="R605" i="2"/>
  <c r="Q605" i="2"/>
  <c r="P605" i="2"/>
  <c r="M605" i="2"/>
  <c r="L605" i="2"/>
  <c r="S604" i="2"/>
  <c r="R604" i="2"/>
  <c r="Q604" i="2"/>
  <c r="P604" i="2"/>
  <c r="M604" i="2"/>
  <c r="L604" i="2"/>
  <c r="J604" i="2"/>
  <c r="S603" i="2"/>
  <c r="R603" i="2"/>
  <c r="Q603" i="2"/>
  <c r="P603" i="2"/>
  <c r="M603" i="2"/>
  <c r="L603" i="2"/>
  <c r="S602" i="2"/>
  <c r="R602" i="2"/>
  <c r="Q602" i="2"/>
  <c r="P602" i="2"/>
  <c r="M602" i="2"/>
  <c r="L602" i="2"/>
  <c r="J602" i="2"/>
  <c r="S601" i="2"/>
  <c r="R601" i="2"/>
  <c r="Q601" i="2"/>
  <c r="P601" i="2"/>
  <c r="M601" i="2"/>
  <c r="L601" i="2"/>
  <c r="S600" i="2"/>
  <c r="R600" i="2"/>
  <c r="Q600" i="2"/>
  <c r="P600" i="2"/>
  <c r="M600" i="2"/>
  <c r="L600" i="2"/>
  <c r="J600" i="2"/>
  <c r="S599" i="2"/>
  <c r="R599" i="2"/>
  <c r="Q599" i="2"/>
  <c r="P599" i="2"/>
  <c r="M599" i="2"/>
  <c r="L599" i="2"/>
  <c r="S598" i="2"/>
  <c r="R598" i="2"/>
  <c r="Q598" i="2"/>
  <c r="P598" i="2"/>
  <c r="M598" i="2"/>
  <c r="L598" i="2"/>
  <c r="J598" i="2"/>
  <c r="S597" i="2"/>
  <c r="R597" i="2"/>
  <c r="Q597" i="2"/>
  <c r="P597" i="2"/>
  <c r="M597" i="2"/>
  <c r="L597" i="2"/>
  <c r="Z594" i="2"/>
  <c r="Y594" i="2"/>
  <c r="X594" i="2"/>
  <c r="W594" i="2"/>
  <c r="V594" i="2"/>
  <c r="U594" i="2"/>
  <c r="T594" i="2"/>
  <c r="O594" i="2"/>
  <c r="N594" i="2"/>
  <c r="K594" i="2"/>
  <c r="I594" i="2"/>
  <c r="S593" i="2"/>
  <c r="R593" i="2"/>
  <c r="Q593" i="2"/>
  <c r="P593" i="2"/>
  <c r="M593" i="2"/>
  <c r="L593" i="2"/>
  <c r="S592" i="2"/>
  <c r="R592" i="2"/>
  <c r="Q592" i="2"/>
  <c r="P592" i="2"/>
  <c r="M592" i="2"/>
  <c r="L592" i="2"/>
  <c r="S591" i="2"/>
  <c r="R591" i="2"/>
  <c r="Q591" i="2"/>
  <c r="P591" i="2"/>
  <c r="M591" i="2"/>
  <c r="L591" i="2"/>
  <c r="S590" i="2"/>
  <c r="R590" i="2"/>
  <c r="Q590" i="2"/>
  <c r="P590" i="2"/>
  <c r="M590" i="2"/>
  <c r="L590" i="2"/>
  <c r="S589" i="2"/>
  <c r="R589" i="2"/>
  <c r="Q589" i="2"/>
  <c r="P589" i="2"/>
  <c r="M589" i="2"/>
  <c r="L589" i="2"/>
  <c r="S588" i="2"/>
  <c r="R588" i="2"/>
  <c r="Q588" i="2"/>
  <c r="P588" i="2"/>
  <c r="M588" i="2"/>
  <c r="L588" i="2"/>
  <c r="S587" i="2"/>
  <c r="R587" i="2"/>
  <c r="Q587" i="2"/>
  <c r="P587" i="2"/>
  <c r="M587" i="2"/>
  <c r="L587" i="2"/>
  <c r="S586" i="2"/>
  <c r="R586" i="2"/>
  <c r="Q586" i="2"/>
  <c r="P586" i="2"/>
  <c r="M586" i="2"/>
  <c r="L586" i="2"/>
  <c r="S585" i="2"/>
  <c r="R585" i="2"/>
  <c r="Q585" i="2"/>
  <c r="P585" i="2"/>
  <c r="M585" i="2"/>
  <c r="L585" i="2"/>
  <c r="S584" i="2"/>
  <c r="R584" i="2"/>
  <c r="Q584" i="2"/>
  <c r="P584" i="2"/>
  <c r="M584" i="2"/>
  <c r="L584" i="2"/>
  <c r="S583" i="2"/>
  <c r="R583" i="2"/>
  <c r="Q583" i="2"/>
  <c r="P583" i="2"/>
  <c r="M583" i="2"/>
  <c r="L583" i="2"/>
  <c r="S582" i="2"/>
  <c r="R582" i="2"/>
  <c r="Q582" i="2"/>
  <c r="P582" i="2"/>
  <c r="M582" i="2"/>
  <c r="L582" i="2"/>
  <c r="S581" i="2"/>
  <c r="R581" i="2"/>
  <c r="Q581" i="2"/>
  <c r="P581" i="2"/>
  <c r="M581" i="2"/>
  <c r="L581" i="2"/>
  <c r="S580" i="2"/>
  <c r="R580" i="2"/>
  <c r="Q580" i="2"/>
  <c r="P580" i="2"/>
  <c r="M580" i="2"/>
  <c r="L580" i="2"/>
  <c r="S579" i="2"/>
  <c r="R579" i="2"/>
  <c r="Q579" i="2"/>
  <c r="P579" i="2"/>
  <c r="M579" i="2"/>
  <c r="L579" i="2"/>
  <c r="S578" i="2"/>
  <c r="R578" i="2"/>
  <c r="Q578" i="2"/>
  <c r="P578" i="2"/>
  <c r="M578" i="2"/>
  <c r="L578" i="2"/>
  <c r="S577" i="2"/>
  <c r="R577" i="2"/>
  <c r="Q577" i="2"/>
  <c r="P577" i="2"/>
  <c r="M577" i="2"/>
  <c r="L577" i="2"/>
  <c r="S576" i="2"/>
  <c r="R576" i="2"/>
  <c r="Q576" i="2"/>
  <c r="P576" i="2"/>
  <c r="M576" i="2"/>
  <c r="L576" i="2"/>
  <c r="S575" i="2"/>
  <c r="R575" i="2"/>
  <c r="Q575" i="2"/>
  <c r="P575" i="2"/>
  <c r="M575" i="2"/>
  <c r="L575" i="2"/>
  <c r="S574" i="2"/>
  <c r="R574" i="2"/>
  <c r="Q574" i="2"/>
  <c r="P574" i="2"/>
  <c r="M574" i="2"/>
  <c r="L574" i="2"/>
  <c r="S573" i="2"/>
  <c r="R573" i="2"/>
  <c r="Q573" i="2"/>
  <c r="P573" i="2"/>
  <c r="M573" i="2"/>
  <c r="L573" i="2"/>
  <c r="S572" i="2"/>
  <c r="R572" i="2"/>
  <c r="Q572" i="2"/>
  <c r="P572" i="2"/>
  <c r="M572" i="2"/>
  <c r="L572" i="2"/>
  <c r="S571" i="2"/>
  <c r="R571" i="2"/>
  <c r="Q571" i="2"/>
  <c r="P571" i="2"/>
  <c r="M571" i="2"/>
  <c r="L571" i="2"/>
  <c r="S570" i="2"/>
  <c r="R570" i="2"/>
  <c r="Q570" i="2"/>
  <c r="P570" i="2"/>
  <c r="M570" i="2"/>
  <c r="L570" i="2"/>
  <c r="S569" i="2"/>
  <c r="R569" i="2"/>
  <c r="Q569" i="2"/>
  <c r="P569" i="2"/>
  <c r="M569" i="2"/>
  <c r="L569" i="2"/>
  <c r="S568" i="2"/>
  <c r="R568" i="2"/>
  <c r="Q568" i="2"/>
  <c r="P568" i="2"/>
  <c r="M568" i="2"/>
  <c r="L568" i="2"/>
  <c r="S567" i="2"/>
  <c r="R567" i="2"/>
  <c r="Q567" i="2"/>
  <c r="P567" i="2"/>
  <c r="M567" i="2"/>
  <c r="L567" i="2"/>
  <c r="S566" i="2"/>
  <c r="R566" i="2"/>
  <c r="Q566" i="2"/>
  <c r="P566" i="2"/>
  <c r="M566" i="2"/>
  <c r="L566" i="2"/>
  <c r="S565" i="2"/>
  <c r="R565" i="2"/>
  <c r="Q565" i="2"/>
  <c r="P565" i="2"/>
  <c r="M565" i="2"/>
  <c r="L565" i="2"/>
  <c r="S564" i="2"/>
  <c r="R564" i="2"/>
  <c r="Q564" i="2"/>
  <c r="P564" i="2"/>
  <c r="M564" i="2"/>
  <c r="L564" i="2"/>
  <c r="S563" i="2"/>
  <c r="R563" i="2"/>
  <c r="Q563" i="2"/>
  <c r="P563" i="2"/>
  <c r="M563" i="2"/>
  <c r="L563" i="2"/>
  <c r="S562" i="2"/>
  <c r="R562" i="2"/>
  <c r="Q562" i="2"/>
  <c r="P562" i="2"/>
  <c r="M562" i="2"/>
  <c r="L562" i="2"/>
  <c r="S561" i="2"/>
  <c r="R561" i="2"/>
  <c r="Q561" i="2"/>
  <c r="P561" i="2"/>
  <c r="M561" i="2"/>
  <c r="L561" i="2"/>
  <c r="S560" i="2"/>
  <c r="R560" i="2"/>
  <c r="Q560" i="2"/>
  <c r="P560" i="2"/>
  <c r="M560" i="2"/>
  <c r="L560" i="2"/>
  <c r="S559" i="2"/>
  <c r="R559" i="2"/>
  <c r="Q559" i="2"/>
  <c r="P559" i="2"/>
  <c r="M559" i="2"/>
  <c r="L559" i="2"/>
  <c r="S558" i="2"/>
  <c r="R558" i="2"/>
  <c r="Q558" i="2"/>
  <c r="P558" i="2"/>
  <c r="M558" i="2"/>
  <c r="L558" i="2"/>
  <c r="S557" i="2"/>
  <c r="R557" i="2"/>
  <c r="Q557" i="2"/>
  <c r="P557" i="2"/>
  <c r="M557" i="2"/>
  <c r="L557" i="2"/>
  <c r="S556" i="2"/>
  <c r="R556" i="2"/>
  <c r="Q556" i="2"/>
  <c r="P556" i="2"/>
  <c r="M556" i="2"/>
  <c r="L556" i="2"/>
  <c r="J556" i="2"/>
  <c r="S555" i="2"/>
  <c r="R555" i="2"/>
  <c r="Q555" i="2"/>
  <c r="P555" i="2"/>
  <c r="M555" i="2"/>
  <c r="L555" i="2"/>
  <c r="S554" i="2"/>
  <c r="R554" i="2"/>
  <c r="Q554" i="2"/>
  <c r="P554" i="2"/>
  <c r="M554" i="2"/>
  <c r="L554" i="2"/>
  <c r="S553" i="2"/>
  <c r="R553" i="2"/>
  <c r="Q553" i="2"/>
  <c r="P553" i="2"/>
  <c r="M553" i="2"/>
  <c r="L553" i="2"/>
  <c r="J553" i="2"/>
  <c r="S552" i="2"/>
  <c r="R552" i="2"/>
  <c r="Q552" i="2"/>
  <c r="P552" i="2"/>
  <c r="M552" i="2"/>
  <c r="L552" i="2"/>
  <c r="S551" i="2"/>
  <c r="R551" i="2"/>
  <c r="Q551" i="2"/>
  <c r="P551" i="2"/>
  <c r="M551" i="2"/>
  <c r="L551" i="2"/>
  <c r="S550" i="2"/>
  <c r="R550" i="2"/>
  <c r="Q550" i="2"/>
  <c r="P550" i="2"/>
  <c r="M550" i="2"/>
  <c r="L550" i="2"/>
  <c r="S549" i="2"/>
  <c r="R549" i="2"/>
  <c r="Q549" i="2"/>
  <c r="P549" i="2"/>
  <c r="M549" i="2"/>
  <c r="L549" i="2"/>
  <c r="J549" i="2"/>
  <c r="S548" i="2"/>
  <c r="R548" i="2"/>
  <c r="Q548" i="2"/>
  <c r="P548" i="2"/>
  <c r="M548" i="2"/>
  <c r="L548" i="2"/>
  <c r="S547" i="2"/>
  <c r="R547" i="2"/>
  <c r="Q547" i="2"/>
  <c r="P547" i="2"/>
  <c r="M547" i="2"/>
  <c r="L547" i="2"/>
  <c r="S546" i="2"/>
  <c r="R546" i="2"/>
  <c r="Q546" i="2"/>
  <c r="P546" i="2"/>
  <c r="M546" i="2"/>
  <c r="L546" i="2"/>
  <c r="S545" i="2"/>
  <c r="R545" i="2"/>
  <c r="Q545" i="2"/>
  <c r="P545" i="2"/>
  <c r="M545" i="2"/>
  <c r="L545" i="2"/>
  <c r="S544" i="2"/>
  <c r="R544" i="2"/>
  <c r="Q544" i="2"/>
  <c r="P544" i="2"/>
  <c r="M544" i="2"/>
  <c r="L544" i="2"/>
  <c r="S543" i="2"/>
  <c r="R543" i="2"/>
  <c r="Q543" i="2"/>
  <c r="P543" i="2"/>
  <c r="M543" i="2"/>
  <c r="L543" i="2"/>
  <c r="J543" i="2"/>
  <c r="S542" i="2"/>
  <c r="R542" i="2"/>
  <c r="Q542" i="2"/>
  <c r="P542" i="2"/>
  <c r="M542" i="2"/>
  <c r="L542" i="2"/>
  <c r="J542" i="2"/>
  <c r="S541" i="2"/>
  <c r="R541" i="2"/>
  <c r="Q541" i="2"/>
  <c r="P541" i="2"/>
  <c r="M541" i="2"/>
  <c r="L541" i="2"/>
  <c r="S540" i="2"/>
  <c r="R540" i="2"/>
  <c r="Q540" i="2"/>
  <c r="P540" i="2"/>
  <c r="M540" i="2"/>
  <c r="L540" i="2"/>
  <c r="S539" i="2"/>
  <c r="R539" i="2"/>
  <c r="Q539" i="2"/>
  <c r="P539" i="2"/>
  <c r="M539" i="2"/>
  <c r="L539" i="2"/>
  <c r="S538" i="2"/>
  <c r="R538" i="2"/>
  <c r="Q538" i="2"/>
  <c r="P538" i="2"/>
  <c r="M538" i="2"/>
  <c r="L538" i="2"/>
  <c r="S537" i="2"/>
  <c r="R537" i="2"/>
  <c r="Q537" i="2"/>
  <c r="P537" i="2"/>
  <c r="M537" i="2"/>
  <c r="L537" i="2"/>
  <c r="S536" i="2"/>
  <c r="R536" i="2"/>
  <c r="Q536" i="2"/>
  <c r="P536" i="2"/>
  <c r="M536" i="2"/>
  <c r="L536" i="2"/>
  <c r="J536" i="2"/>
  <c r="S535" i="2"/>
  <c r="R535" i="2"/>
  <c r="Q535" i="2"/>
  <c r="P535" i="2"/>
  <c r="M535" i="2"/>
  <c r="L535" i="2"/>
  <c r="S534" i="2"/>
  <c r="R534" i="2"/>
  <c r="Q534" i="2"/>
  <c r="P534" i="2"/>
  <c r="M534" i="2"/>
  <c r="L534" i="2"/>
  <c r="S533" i="2"/>
  <c r="R533" i="2"/>
  <c r="Q533" i="2"/>
  <c r="P533" i="2"/>
  <c r="M533" i="2"/>
  <c r="L533" i="2"/>
  <c r="S532" i="2"/>
  <c r="R532" i="2"/>
  <c r="Q532" i="2"/>
  <c r="P532" i="2"/>
  <c r="M532" i="2"/>
  <c r="L532" i="2"/>
  <c r="S531" i="2"/>
  <c r="R531" i="2"/>
  <c r="Q531" i="2"/>
  <c r="P531" i="2"/>
  <c r="M531" i="2"/>
  <c r="L531" i="2"/>
  <c r="S530" i="2"/>
  <c r="R530" i="2"/>
  <c r="Q530" i="2"/>
  <c r="P530" i="2"/>
  <c r="M530" i="2"/>
  <c r="L530" i="2"/>
  <c r="S529" i="2"/>
  <c r="R529" i="2"/>
  <c r="Q529" i="2"/>
  <c r="P529" i="2"/>
  <c r="M529" i="2"/>
  <c r="L529" i="2"/>
  <c r="S528" i="2"/>
  <c r="R528" i="2"/>
  <c r="Q528" i="2"/>
  <c r="P528" i="2"/>
  <c r="M528" i="2"/>
  <c r="L528" i="2"/>
  <c r="S527" i="2"/>
  <c r="R527" i="2"/>
  <c r="Q527" i="2"/>
  <c r="P527" i="2"/>
  <c r="M527" i="2"/>
  <c r="L527" i="2"/>
  <c r="S526" i="2"/>
  <c r="R526" i="2"/>
  <c r="Q526" i="2"/>
  <c r="P526" i="2"/>
  <c r="M526" i="2"/>
  <c r="L526" i="2"/>
  <c r="S525" i="2"/>
  <c r="R525" i="2"/>
  <c r="Q525" i="2"/>
  <c r="P525" i="2"/>
  <c r="M525" i="2"/>
  <c r="L525" i="2"/>
  <c r="S524" i="2"/>
  <c r="R524" i="2"/>
  <c r="Q524" i="2"/>
  <c r="P524" i="2"/>
  <c r="M524" i="2"/>
  <c r="L524" i="2"/>
  <c r="J524" i="2"/>
  <c r="S523" i="2"/>
  <c r="R523" i="2"/>
  <c r="Q523" i="2"/>
  <c r="P523" i="2"/>
  <c r="M523" i="2"/>
  <c r="L523" i="2"/>
  <c r="S522" i="2"/>
  <c r="R522" i="2"/>
  <c r="Q522" i="2"/>
  <c r="P522" i="2"/>
  <c r="M522" i="2"/>
  <c r="L522" i="2"/>
  <c r="S521" i="2"/>
  <c r="R521" i="2"/>
  <c r="Q521" i="2"/>
  <c r="P521" i="2"/>
  <c r="M521" i="2"/>
  <c r="L521" i="2"/>
  <c r="J521" i="2"/>
  <c r="S520" i="2"/>
  <c r="R520" i="2"/>
  <c r="Q520" i="2"/>
  <c r="P520" i="2"/>
  <c r="M520" i="2"/>
  <c r="L520" i="2"/>
  <c r="S519" i="2"/>
  <c r="R519" i="2"/>
  <c r="Q519" i="2"/>
  <c r="P519" i="2"/>
  <c r="M519" i="2"/>
  <c r="L519" i="2"/>
  <c r="S518" i="2"/>
  <c r="R518" i="2"/>
  <c r="Q518" i="2"/>
  <c r="P518" i="2"/>
  <c r="M518" i="2"/>
  <c r="L518" i="2"/>
  <c r="S517" i="2"/>
  <c r="R517" i="2"/>
  <c r="Q517" i="2"/>
  <c r="P517" i="2"/>
  <c r="M517" i="2"/>
  <c r="L517" i="2"/>
  <c r="J517" i="2"/>
  <c r="S516" i="2"/>
  <c r="R516" i="2"/>
  <c r="Q516" i="2"/>
  <c r="P516" i="2"/>
  <c r="M516" i="2"/>
  <c r="L516" i="2"/>
  <c r="J516" i="2"/>
  <c r="S515" i="2"/>
  <c r="R515" i="2"/>
  <c r="Q515" i="2"/>
  <c r="P515" i="2"/>
  <c r="M515" i="2"/>
  <c r="L515" i="2"/>
  <c r="S514" i="2"/>
  <c r="R514" i="2"/>
  <c r="Q514" i="2"/>
  <c r="P514" i="2"/>
  <c r="M514" i="2"/>
  <c r="L514" i="2"/>
  <c r="J514" i="2"/>
  <c r="S513" i="2"/>
  <c r="R513" i="2"/>
  <c r="Q513" i="2"/>
  <c r="P513" i="2"/>
  <c r="M513" i="2"/>
  <c r="L513" i="2"/>
  <c r="J513" i="2"/>
  <c r="S512" i="2"/>
  <c r="R512" i="2"/>
  <c r="Q512" i="2"/>
  <c r="P512" i="2"/>
  <c r="M512" i="2"/>
  <c r="L512" i="2"/>
  <c r="S511" i="2"/>
  <c r="R511" i="2"/>
  <c r="Q511" i="2"/>
  <c r="P511" i="2"/>
  <c r="M511" i="2"/>
  <c r="L511" i="2"/>
  <c r="J511" i="2"/>
  <c r="S510" i="2"/>
  <c r="R510" i="2"/>
  <c r="Q510" i="2"/>
  <c r="P510" i="2"/>
  <c r="M510" i="2"/>
  <c r="L510" i="2"/>
  <c r="Z507" i="2"/>
  <c r="Y507" i="2"/>
  <c r="X507" i="2"/>
  <c r="W507" i="2"/>
  <c r="V507" i="2"/>
  <c r="U507" i="2"/>
  <c r="T507" i="2"/>
  <c r="O507" i="2"/>
  <c r="N507" i="2"/>
  <c r="K507" i="2"/>
  <c r="I507" i="2"/>
  <c r="S506" i="2"/>
  <c r="R506" i="2"/>
  <c r="Q506" i="2"/>
  <c r="P506" i="2"/>
  <c r="M506" i="2"/>
  <c r="L506" i="2"/>
  <c r="S505" i="2"/>
  <c r="R505" i="2"/>
  <c r="Q505" i="2"/>
  <c r="P505" i="2"/>
  <c r="M505" i="2"/>
  <c r="L505" i="2"/>
  <c r="S504" i="2"/>
  <c r="R504" i="2"/>
  <c r="Q504" i="2"/>
  <c r="P504" i="2"/>
  <c r="M504" i="2"/>
  <c r="L504" i="2"/>
  <c r="S503" i="2"/>
  <c r="R503" i="2"/>
  <c r="Q503" i="2"/>
  <c r="P503" i="2"/>
  <c r="M503" i="2"/>
  <c r="L503" i="2"/>
  <c r="S502" i="2"/>
  <c r="R502" i="2"/>
  <c r="Q502" i="2"/>
  <c r="P502" i="2"/>
  <c r="M502" i="2"/>
  <c r="L502" i="2"/>
  <c r="S501" i="2"/>
  <c r="R501" i="2"/>
  <c r="Q501" i="2"/>
  <c r="P501" i="2"/>
  <c r="M501" i="2"/>
  <c r="L501" i="2"/>
  <c r="S500" i="2"/>
  <c r="R500" i="2"/>
  <c r="Q500" i="2"/>
  <c r="P500" i="2"/>
  <c r="M500" i="2"/>
  <c r="L500" i="2"/>
  <c r="S499" i="2"/>
  <c r="R499" i="2"/>
  <c r="Q499" i="2"/>
  <c r="P499" i="2"/>
  <c r="M499" i="2"/>
  <c r="L499" i="2"/>
  <c r="S498" i="2"/>
  <c r="R498" i="2"/>
  <c r="Q498" i="2"/>
  <c r="P498" i="2"/>
  <c r="M498" i="2"/>
  <c r="L498" i="2"/>
  <c r="S497" i="2"/>
  <c r="R497" i="2"/>
  <c r="Q497" i="2"/>
  <c r="P497" i="2"/>
  <c r="M497" i="2"/>
  <c r="L497" i="2"/>
  <c r="S496" i="2"/>
  <c r="R496" i="2"/>
  <c r="Q496" i="2"/>
  <c r="P496" i="2"/>
  <c r="M496" i="2"/>
  <c r="L496" i="2"/>
  <c r="S495" i="2"/>
  <c r="R495" i="2"/>
  <c r="Q495" i="2"/>
  <c r="P495" i="2"/>
  <c r="M495" i="2"/>
  <c r="L495" i="2"/>
  <c r="S494" i="2"/>
  <c r="R494" i="2"/>
  <c r="Q494" i="2"/>
  <c r="P494" i="2"/>
  <c r="M494" i="2"/>
  <c r="L494" i="2"/>
  <c r="J494" i="2"/>
  <c r="S493" i="2"/>
  <c r="R493" i="2"/>
  <c r="Q493" i="2"/>
  <c r="P493" i="2"/>
  <c r="M493" i="2"/>
  <c r="L493" i="2"/>
  <c r="S492" i="2"/>
  <c r="R492" i="2"/>
  <c r="Q492" i="2"/>
  <c r="P492" i="2"/>
  <c r="M492" i="2"/>
  <c r="L492" i="2"/>
  <c r="S491" i="2"/>
  <c r="R491" i="2"/>
  <c r="Q491" i="2"/>
  <c r="P491" i="2"/>
  <c r="M491" i="2"/>
  <c r="L491" i="2"/>
  <c r="S490" i="2"/>
  <c r="R490" i="2"/>
  <c r="Q490" i="2"/>
  <c r="P490" i="2"/>
  <c r="M490" i="2"/>
  <c r="L490" i="2"/>
  <c r="S489" i="2"/>
  <c r="R489" i="2"/>
  <c r="Q489" i="2"/>
  <c r="P489" i="2"/>
  <c r="M489" i="2"/>
  <c r="L489" i="2"/>
  <c r="S488" i="2"/>
  <c r="R488" i="2"/>
  <c r="Q488" i="2"/>
  <c r="P488" i="2"/>
  <c r="M488" i="2"/>
  <c r="L488" i="2"/>
  <c r="S487" i="2"/>
  <c r="R487" i="2"/>
  <c r="Q487" i="2"/>
  <c r="P487" i="2"/>
  <c r="M487" i="2"/>
  <c r="L487" i="2"/>
  <c r="S486" i="2"/>
  <c r="R486" i="2"/>
  <c r="Q486" i="2"/>
  <c r="P486" i="2"/>
  <c r="M486" i="2"/>
  <c r="L486" i="2"/>
  <c r="S485" i="2"/>
  <c r="R485" i="2"/>
  <c r="Q485" i="2"/>
  <c r="P485" i="2"/>
  <c r="M485" i="2"/>
  <c r="L485" i="2"/>
  <c r="S484" i="2"/>
  <c r="R484" i="2"/>
  <c r="Q484" i="2"/>
  <c r="P484" i="2"/>
  <c r="M484" i="2"/>
  <c r="L484" i="2"/>
  <c r="S483" i="2"/>
  <c r="R483" i="2"/>
  <c r="Q483" i="2"/>
  <c r="P483" i="2"/>
  <c r="M483" i="2"/>
  <c r="L483" i="2"/>
  <c r="S482" i="2"/>
  <c r="R482" i="2"/>
  <c r="Q482" i="2"/>
  <c r="P482" i="2"/>
  <c r="M482" i="2"/>
  <c r="L482" i="2"/>
  <c r="S481" i="2"/>
  <c r="R481" i="2"/>
  <c r="Q481" i="2"/>
  <c r="P481" i="2"/>
  <c r="M481" i="2"/>
  <c r="L481" i="2"/>
  <c r="S480" i="2"/>
  <c r="R480" i="2"/>
  <c r="Q480" i="2"/>
  <c r="P480" i="2"/>
  <c r="M480" i="2"/>
  <c r="L480" i="2"/>
  <c r="S479" i="2"/>
  <c r="R479" i="2"/>
  <c r="Q479" i="2"/>
  <c r="P479" i="2"/>
  <c r="M479" i="2"/>
  <c r="L479" i="2"/>
  <c r="S478" i="2"/>
  <c r="R478" i="2"/>
  <c r="Q478" i="2"/>
  <c r="P478" i="2"/>
  <c r="M478" i="2"/>
  <c r="L478" i="2"/>
  <c r="S477" i="2"/>
  <c r="R477" i="2"/>
  <c r="Q477" i="2"/>
  <c r="P477" i="2"/>
  <c r="M477" i="2"/>
  <c r="L477" i="2"/>
  <c r="S476" i="2"/>
  <c r="R476" i="2"/>
  <c r="Q476" i="2"/>
  <c r="P476" i="2"/>
  <c r="M476" i="2"/>
  <c r="L476" i="2"/>
  <c r="S475" i="2"/>
  <c r="R475" i="2"/>
  <c r="Q475" i="2"/>
  <c r="P475" i="2"/>
  <c r="M475" i="2"/>
  <c r="L475" i="2"/>
  <c r="S474" i="2"/>
  <c r="R474" i="2"/>
  <c r="Q474" i="2"/>
  <c r="P474" i="2"/>
  <c r="M474" i="2"/>
  <c r="L474" i="2"/>
  <c r="S473" i="2"/>
  <c r="R473" i="2"/>
  <c r="Q473" i="2"/>
  <c r="P473" i="2"/>
  <c r="M473" i="2"/>
  <c r="L473" i="2"/>
  <c r="S472" i="2"/>
  <c r="R472" i="2"/>
  <c r="Q472" i="2"/>
  <c r="P472" i="2"/>
  <c r="M472" i="2"/>
  <c r="L472" i="2"/>
  <c r="S471" i="2"/>
  <c r="R471" i="2"/>
  <c r="Q471" i="2"/>
  <c r="P471" i="2"/>
  <c r="M471" i="2"/>
  <c r="L471" i="2"/>
  <c r="S470" i="2"/>
  <c r="R470" i="2"/>
  <c r="Q470" i="2"/>
  <c r="P470" i="2"/>
  <c r="M470" i="2"/>
  <c r="L470" i="2"/>
  <c r="S469" i="2"/>
  <c r="R469" i="2"/>
  <c r="Q469" i="2"/>
  <c r="P469" i="2"/>
  <c r="M469" i="2"/>
  <c r="L469" i="2"/>
  <c r="S468" i="2"/>
  <c r="R468" i="2"/>
  <c r="Q468" i="2"/>
  <c r="P468" i="2"/>
  <c r="M468" i="2"/>
  <c r="L468" i="2"/>
  <c r="S467" i="2"/>
  <c r="R467" i="2"/>
  <c r="Q467" i="2"/>
  <c r="P467" i="2"/>
  <c r="M467" i="2"/>
  <c r="L467" i="2"/>
  <c r="S466" i="2"/>
  <c r="R466" i="2"/>
  <c r="Q466" i="2"/>
  <c r="P466" i="2"/>
  <c r="M466" i="2"/>
  <c r="L466" i="2"/>
  <c r="S465" i="2"/>
  <c r="R465" i="2"/>
  <c r="Q465" i="2"/>
  <c r="P465" i="2"/>
  <c r="M465" i="2"/>
  <c r="L465" i="2"/>
  <c r="S464" i="2"/>
  <c r="R464" i="2"/>
  <c r="Q464" i="2"/>
  <c r="P464" i="2"/>
  <c r="M464" i="2"/>
  <c r="L464" i="2"/>
  <c r="S463" i="2"/>
  <c r="R463" i="2"/>
  <c r="Q463" i="2"/>
  <c r="P463" i="2"/>
  <c r="M463" i="2"/>
  <c r="L463" i="2"/>
  <c r="S462" i="2"/>
  <c r="R462" i="2"/>
  <c r="Q462" i="2"/>
  <c r="P462" i="2"/>
  <c r="M462" i="2"/>
  <c r="L462" i="2"/>
  <c r="S461" i="2"/>
  <c r="R461" i="2"/>
  <c r="Q461" i="2"/>
  <c r="P461" i="2"/>
  <c r="M461" i="2"/>
  <c r="L461" i="2"/>
  <c r="S460" i="2"/>
  <c r="R460" i="2"/>
  <c r="Q460" i="2"/>
  <c r="P460" i="2"/>
  <c r="M460" i="2"/>
  <c r="L460" i="2"/>
  <c r="S459" i="2"/>
  <c r="R459" i="2"/>
  <c r="Q459" i="2"/>
  <c r="P459" i="2"/>
  <c r="M459" i="2"/>
  <c r="L459" i="2"/>
  <c r="S458" i="2"/>
  <c r="R458" i="2"/>
  <c r="Q458" i="2"/>
  <c r="P458" i="2"/>
  <c r="M458" i="2"/>
  <c r="L458" i="2"/>
  <c r="S457" i="2"/>
  <c r="R457" i="2"/>
  <c r="Q457" i="2"/>
  <c r="P457" i="2"/>
  <c r="M457" i="2"/>
  <c r="L457" i="2"/>
  <c r="S456" i="2"/>
  <c r="R456" i="2"/>
  <c r="Q456" i="2"/>
  <c r="P456" i="2"/>
  <c r="M456" i="2"/>
  <c r="L456" i="2"/>
  <c r="S455" i="2"/>
  <c r="R455" i="2"/>
  <c r="Q455" i="2"/>
  <c r="P455" i="2"/>
  <c r="M455" i="2"/>
  <c r="L455" i="2"/>
  <c r="S454" i="2"/>
  <c r="R454" i="2"/>
  <c r="Q454" i="2"/>
  <c r="P454" i="2"/>
  <c r="M454" i="2"/>
  <c r="L454" i="2"/>
  <c r="S453" i="2"/>
  <c r="R453" i="2"/>
  <c r="Q453" i="2"/>
  <c r="P453" i="2"/>
  <c r="M453" i="2"/>
  <c r="L453" i="2"/>
  <c r="S452" i="2"/>
  <c r="R452" i="2"/>
  <c r="Q452" i="2"/>
  <c r="P452" i="2"/>
  <c r="M452" i="2"/>
  <c r="L452" i="2"/>
  <c r="S451" i="2"/>
  <c r="R451" i="2"/>
  <c r="Q451" i="2"/>
  <c r="P451" i="2"/>
  <c r="M451" i="2"/>
  <c r="L451" i="2"/>
  <c r="S450" i="2"/>
  <c r="R450" i="2"/>
  <c r="Q450" i="2"/>
  <c r="P450" i="2"/>
  <c r="M450" i="2"/>
  <c r="L450" i="2"/>
  <c r="S449" i="2"/>
  <c r="R449" i="2"/>
  <c r="Q449" i="2"/>
  <c r="P449" i="2"/>
  <c r="M449" i="2"/>
  <c r="L449" i="2"/>
  <c r="S448" i="2"/>
  <c r="R448" i="2"/>
  <c r="Q448" i="2"/>
  <c r="P448" i="2"/>
  <c r="M448" i="2"/>
  <c r="L448" i="2"/>
  <c r="S447" i="2"/>
  <c r="R447" i="2"/>
  <c r="Q447" i="2"/>
  <c r="P447" i="2"/>
  <c r="M447" i="2"/>
  <c r="L447" i="2"/>
  <c r="S446" i="2"/>
  <c r="R446" i="2"/>
  <c r="Q446" i="2"/>
  <c r="P446" i="2"/>
  <c r="M446" i="2"/>
  <c r="L446" i="2"/>
  <c r="S445" i="2"/>
  <c r="R445" i="2"/>
  <c r="Q445" i="2"/>
  <c r="P445" i="2"/>
  <c r="M445" i="2"/>
  <c r="L445" i="2"/>
  <c r="S444" i="2"/>
  <c r="R444" i="2"/>
  <c r="Q444" i="2"/>
  <c r="P444" i="2"/>
  <c r="M444" i="2"/>
  <c r="L444" i="2"/>
  <c r="S443" i="2"/>
  <c r="R443" i="2"/>
  <c r="Q443" i="2"/>
  <c r="P443" i="2"/>
  <c r="M443" i="2"/>
  <c r="L443" i="2"/>
  <c r="S442" i="2"/>
  <c r="R442" i="2"/>
  <c r="Q442" i="2"/>
  <c r="P442" i="2"/>
  <c r="M442" i="2"/>
  <c r="L442" i="2"/>
  <c r="J442" i="2"/>
  <c r="S441" i="2"/>
  <c r="R441" i="2"/>
  <c r="Q441" i="2"/>
  <c r="P441" i="2"/>
  <c r="M441" i="2"/>
  <c r="L441" i="2"/>
  <c r="S440" i="2"/>
  <c r="R440" i="2"/>
  <c r="Q440" i="2"/>
  <c r="P440" i="2"/>
  <c r="M440" i="2"/>
  <c r="L440" i="2"/>
  <c r="S439" i="2"/>
  <c r="R439" i="2"/>
  <c r="Q439" i="2"/>
  <c r="P439" i="2"/>
  <c r="M439" i="2"/>
  <c r="L439" i="2"/>
  <c r="S438" i="2"/>
  <c r="R438" i="2"/>
  <c r="Q438" i="2"/>
  <c r="P438" i="2"/>
  <c r="M438" i="2"/>
  <c r="L438" i="2"/>
  <c r="S437" i="2"/>
  <c r="R437" i="2"/>
  <c r="Q437" i="2"/>
  <c r="P437" i="2"/>
  <c r="M437" i="2"/>
  <c r="L437" i="2"/>
  <c r="S436" i="2"/>
  <c r="R436" i="2"/>
  <c r="Q436" i="2"/>
  <c r="P436" i="2"/>
  <c r="M436" i="2"/>
  <c r="L436" i="2"/>
  <c r="S435" i="2"/>
  <c r="R435" i="2"/>
  <c r="Q435" i="2"/>
  <c r="P435" i="2"/>
  <c r="M435" i="2"/>
  <c r="L435" i="2"/>
  <c r="S434" i="2"/>
  <c r="R434" i="2"/>
  <c r="Q434" i="2"/>
  <c r="P434" i="2"/>
  <c r="M434" i="2"/>
  <c r="L434" i="2"/>
  <c r="S433" i="2"/>
  <c r="R433" i="2"/>
  <c r="Q433" i="2"/>
  <c r="P433" i="2"/>
  <c r="M433" i="2"/>
  <c r="L433" i="2"/>
  <c r="S432" i="2"/>
  <c r="R432" i="2"/>
  <c r="Q432" i="2"/>
  <c r="P432" i="2"/>
  <c r="M432" i="2"/>
  <c r="L432" i="2"/>
  <c r="S431" i="2"/>
  <c r="R431" i="2"/>
  <c r="Q431" i="2"/>
  <c r="P431" i="2"/>
  <c r="M431" i="2"/>
  <c r="L431" i="2"/>
  <c r="J431" i="2"/>
  <c r="S430" i="2"/>
  <c r="R430" i="2"/>
  <c r="Q430" i="2"/>
  <c r="P430" i="2"/>
  <c r="M430" i="2"/>
  <c r="L430" i="2"/>
  <c r="S429" i="2"/>
  <c r="R429" i="2"/>
  <c r="Q429" i="2"/>
  <c r="P429" i="2"/>
  <c r="M429" i="2"/>
  <c r="L429" i="2"/>
  <c r="J429" i="2"/>
  <c r="S428" i="2"/>
  <c r="R428" i="2"/>
  <c r="Q428" i="2"/>
  <c r="P428" i="2"/>
  <c r="M428" i="2"/>
  <c r="L428" i="2"/>
  <c r="J428" i="2"/>
  <c r="S427" i="2"/>
  <c r="R427" i="2"/>
  <c r="Q427" i="2"/>
  <c r="P427" i="2"/>
  <c r="M427" i="2"/>
  <c r="L427" i="2"/>
  <c r="S426" i="2"/>
  <c r="R426" i="2"/>
  <c r="Q426" i="2"/>
  <c r="P426" i="2"/>
  <c r="M426" i="2"/>
  <c r="L426" i="2"/>
  <c r="S425" i="2"/>
  <c r="R425" i="2"/>
  <c r="Q425" i="2"/>
  <c r="P425" i="2"/>
  <c r="M425" i="2"/>
  <c r="L425" i="2"/>
  <c r="S424" i="2"/>
  <c r="R424" i="2"/>
  <c r="Q424" i="2"/>
  <c r="P424" i="2"/>
  <c r="M424" i="2"/>
  <c r="L424" i="2"/>
  <c r="S423" i="2"/>
  <c r="R423" i="2"/>
  <c r="Q423" i="2"/>
  <c r="P423" i="2"/>
  <c r="M423" i="2"/>
  <c r="L423" i="2"/>
  <c r="J423" i="2"/>
  <c r="S422" i="2"/>
  <c r="R422" i="2"/>
  <c r="Q422" i="2"/>
  <c r="P422" i="2"/>
  <c r="M422" i="2"/>
  <c r="L422" i="2"/>
  <c r="S421" i="2"/>
  <c r="R421" i="2"/>
  <c r="Q421" i="2"/>
  <c r="P421" i="2"/>
  <c r="M421" i="2"/>
  <c r="L421" i="2"/>
  <c r="S420" i="2"/>
  <c r="R420" i="2"/>
  <c r="Q420" i="2"/>
  <c r="P420" i="2"/>
  <c r="M420" i="2"/>
  <c r="L420" i="2"/>
  <c r="S419" i="2"/>
  <c r="R419" i="2"/>
  <c r="Q419" i="2"/>
  <c r="P419" i="2"/>
  <c r="M419" i="2"/>
  <c r="L419" i="2"/>
  <c r="S418" i="2"/>
  <c r="R418" i="2"/>
  <c r="Q418" i="2"/>
  <c r="P418" i="2"/>
  <c r="M418" i="2"/>
  <c r="L418" i="2"/>
  <c r="S417" i="2"/>
  <c r="R417" i="2"/>
  <c r="Q417" i="2"/>
  <c r="P417" i="2"/>
  <c r="M417" i="2"/>
  <c r="L417" i="2"/>
  <c r="S416" i="2"/>
  <c r="R416" i="2"/>
  <c r="Q416" i="2"/>
  <c r="P416" i="2"/>
  <c r="M416" i="2"/>
  <c r="L416" i="2"/>
  <c r="S415" i="2"/>
  <c r="R415" i="2"/>
  <c r="Q415" i="2"/>
  <c r="P415" i="2"/>
  <c r="M415" i="2"/>
  <c r="L415" i="2"/>
  <c r="S414" i="2"/>
  <c r="R414" i="2"/>
  <c r="Q414" i="2"/>
  <c r="P414" i="2"/>
  <c r="M414" i="2"/>
  <c r="L414" i="2"/>
  <c r="S413" i="2"/>
  <c r="R413" i="2"/>
  <c r="Q413" i="2"/>
  <c r="P413" i="2"/>
  <c r="M413" i="2"/>
  <c r="L413" i="2"/>
  <c r="S412" i="2"/>
  <c r="R412" i="2"/>
  <c r="Q412" i="2"/>
  <c r="P412" i="2"/>
  <c r="M412" i="2"/>
  <c r="L412" i="2"/>
  <c r="S411" i="2"/>
  <c r="R411" i="2"/>
  <c r="Q411" i="2"/>
  <c r="P411" i="2"/>
  <c r="M411" i="2"/>
  <c r="L411" i="2"/>
  <c r="S410" i="2"/>
  <c r="R410" i="2"/>
  <c r="Q410" i="2"/>
  <c r="P410" i="2"/>
  <c r="M410" i="2"/>
  <c r="L410" i="2"/>
  <c r="S409" i="2"/>
  <c r="R409" i="2"/>
  <c r="Q409" i="2"/>
  <c r="P409" i="2"/>
  <c r="M409" i="2"/>
  <c r="L409" i="2"/>
  <c r="J409" i="2"/>
  <c r="S408" i="2"/>
  <c r="R408" i="2"/>
  <c r="Q408" i="2"/>
  <c r="P408" i="2"/>
  <c r="M408" i="2"/>
  <c r="L408" i="2"/>
  <c r="S407" i="2"/>
  <c r="R407" i="2"/>
  <c r="Q407" i="2"/>
  <c r="P407" i="2"/>
  <c r="M407" i="2"/>
  <c r="L407" i="2"/>
  <c r="J407" i="2"/>
  <c r="S406" i="2"/>
  <c r="R406" i="2"/>
  <c r="Q406" i="2"/>
  <c r="P406" i="2"/>
  <c r="M406" i="2"/>
  <c r="L406" i="2"/>
  <c r="S405" i="2"/>
  <c r="R405" i="2"/>
  <c r="Q405" i="2"/>
  <c r="P405" i="2"/>
  <c r="M405" i="2"/>
  <c r="L405" i="2"/>
  <c r="J405" i="2"/>
  <c r="S404" i="2"/>
  <c r="R404" i="2"/>
  <c r="Q404" i="2"/>
  <c r="P404" i="2"/>
  <c r="J404" i="2"/>
  <c r="S403" i="2"/>
  <c r="R403" i="2"/>
  <c r="Q403" i="2"/>
  <c r="P403" i="2"/>
  <c r="M403" i="2"/>
  <c r="L403" i="2"/>
  <c r="S402" i="2"/>
  <c r="R402" i="2"/>
  <c r="Q402" i="2"/>
  <c r="P402" i="2"/>
  <c r="M402" i="2"/>
  <c r="L402" i="2"/>
  <c r="S401" i="2"/>
  <c r="R401" i="2"/>
  <c r="Q401" i="2"/>
  <c r="P401" i="2"/>
  <c r="M401" i="2"/>
  <c r="L401" i="2"/>
  <c r="S400" i="2"/>
  <c r="R400" i="2"/>
  <c r="Q400" i="2"/>
  <c r="P400" i="2"/>
  <c r="M400" i="2"/>
  <c r="L400" i="2"/>
  <c r="S399" i="2"/>
  <c r="R399" i="2"/>
  <c r="Q399" i="2"/>
  <c r="P399" i="2"/>
  <c r="M399" i="2"/>
  <c r="L399" i="2"/>
  <c r="S398" i="2"/>
  <c r="R398" i="2"/>
  <c r="Q398" i="2"/>
  <c r="P398" i="2"/>
  <c r="M398" i="2"/>
  <c r="L398" i="2"/>
  <c r="S397" i="2"/>
  <c r="R397" i="2"/>
  <c r="Q397" i="2"/>
  <c r="P397" i="2"/>
  <c r="M397" i="2"/>
  <c r="L397" i="2"/>
  <c r="S396" i="2"/>
  <c r="R396" i="2"/>
  <c r="Q396" i="2"/>
  <c r="P396" i="2"/>
  <c r="M396" i="2"/>
  <c r="L396" i="2"/>
  <c r="S395" i="2"/>
  <c r="R395" i="2"/>
  <c r="Q395" i="2"/>
  <c r="P395" i="2"/>
  <c r="M395" i="2"/>
  <c r="L395" i="2"/>
  <c r="S394" i="2"/>
  <c r="R394" i="2"/>
  <c r="Q394" i="2"/>
  <c r="P394" i="2"/>
  <c r="M394" i="2"/>
  <c r="L394" i="2"/>
  <c r="J394" i="2"/>
  <c r="S393" i="2"/>
  <c r="R393" i="2"/>
  <c r="Q393" i="2"/>
  <c r="P393" i="2"/>
  <c r="M393" i="2"/>
  <c r="L393" i="2"/>
  <c r="S392" i="2"/>
  <c r="R392" i="2"/>
  <c r="Q392" i="2"/>
  <c r="P392" i="2"/>
  <c r="M392" i="2"/>
  <c r="L392" i="2"/>
  <c r="J392" i="2"/>
  <c r="S391" i="2"/>
  <c r="R391" i="2"/>
  <c r="Q391" i="2"/>
  <c r="P391" i="2"/>
  <c r="M391" i="2"/>
  <c r="L391" i="2"/>
  <c r="S390" i="2"/>
  <c r="R390" i="2"/>
  <c r="Q390" i="2"/>
  <c r="P390" i="2"/>
  <c r="M390" i="2"/>
  <c r="L390" i="2"/>
  <c r="S389" i="2"/>
  <c r="R389" i="2"/>
  <c r="Q389" i="2"/>
  <c r="P389" i="2"/>
  <c r="M389" i="2"/>
  <c r="L389" i="2"/>
  <c r="S388" i="2"/>
  <c r="R388" i="2"/>
  <c r="Q388" i="2"/>
  <c r="P388" i="2"/>
  <c r="M388" i="2"/>
  <c r="L388" i="2"/>
  <c r="S387" i="2"/>
  <c r="R387" i="2"/>
  <c r="Q387" i="2"/>
  <c r="P387" i="2"/>
  <c r="M387" i="2"/>
  <c r="L387" i="2"/>
  <c r="J387" i="2"/>
  <c r="S386" i="2"/>
  <c r="R386" i="2"/>
  <c r="Q386" i="2"/>
  <c r="P386" i="2"/>
  <c r="M386" i="2"/>
  <c r="L386" i="2"/>
  <c r="S385" i="2"/>
  <c r="R385" i="2"/>
  <c r="Q385" i="2"/>
  <c r="P385" i="2"/>
  <c r="M385" i="2"/>
  <c r="L385" i="2"/>
  <c r="S384" i="2"/>
  <c r="R384" i="2"/>
  <c r="Q384" i="2"/>
  <c r="P384" i="2"/>
  <c r="M384" i="2"/>
  <c r="L384" i="2"/>
  <c r="S383" i="2"/>
  <c r="R383" i="2"/>
  <c r="Q383" i="2"/>
  <c r="P383" i="2"/>
  <c r="M383" i="2"/>
  <c r="L383" i="2"/>
  <c r="S382" i="2"/>
  <c r="R382" i="2"/>
  <c r="Q382" i="2"/>
  <c r="P382" i="2"/>
  <c r="M382" i="2"/>
  <c r="L382" i="2"/>
  <c r="S381" i="2"/>
  <c r="R381" i="2"/>
  <c r="Q381" i="2"/>
  <c r="P381" i="2"/>
  <c r="M381" i="2"/>
  <c r="L381" i="2"/>
  <c r="S380" i="2"/>
  <c r="R380" i="2"/>
  <c r="Q380" i="2"/>
  <c r="P380" i="2"/>
  <c r="M380" i="2"/>
  <c r="L380" i="2"/>
  <c r="S379" i="2"/>
  <c r="R379" i="2"/>
  <c r="Q379" i="2"/>
  <c r="P379" i="2"/>
  <c r="M379" i="2"/>
  <c r="L379" i="2"/>
  <c r="S378" i="2"/>
  <c r="R378" i="2"/>
  <c r="Q378" i="2"/>
  <c r="P378" i="2"/>
  <c r="M378" i="2"/>
  <c r="L378" i="2"/>
  <c r="J378" i="2"/>
  <c r="S377" i="2"/>
  <c r="R377" i="2"/>
  <c r="Q377" i="2"/>
  <c r="P377" i="2"/>
  <c r="M377" i="2"/>
  <c r="L377" i="2"/>
  <c r="J377" i="2"/>
  <c r="S376" i="2"/>
  <c r="R376" i="2"/>
  <c r="Q376" i="2"/>
  <c r="P376" i="2"/>
  <c r="M376" i="2"/>
  <c r="L376" i="2"/>
  <c r="J376" i="2"/>
  <c r="S375" i="2"/>
  <c r="R375" i="2"/>
  <c r="Q375" i="2"/>
  <c r="P375" i="2"/>
  <c r="M375" i="2"/>
  <c r="L375" i="2"/>
  <c r="J375" i="2"/>
  <c r="S374" i="2"/>
  <c r="R374" i="2"/>
  <c r="Q374" i="2"/>
  <c r="P374" i="2"/>
  <c r="M374" i="2"/>
  <c r="L374" i="2"/>
  <c r="S373" i="2"/>
  <c r="R373" i="2"/>
  <c r="Q373" i="2"/>
  <c r="P373" i="2"/>
  <c r="M373" i="2"/>
  <c r="L373" i="2"/>
  <c r="S372" i="2"/>
  <c r="R372" i="2"/>
  <c r="Q372" i="2"/>
  <c r="P372" i="2"/>
  <c r="M372" i="2"/>
  <c r="L372" i="2"/>
  <c r="S371" i="2"/>
  <c r="R371" i="2"/>
  <c r="Q371" i="2"/>
  <c r="P371" i="2"/>
  <c r="M371" i="2"/>
  <c r="L371" i="2"/>
  <c r="J371" i="2"/>
  <c r="S370" i="2"/>
  <c r="R370" i="2"/>
  <c r="Q370" i="2"/>
  <c r="P370" i="2"/>
  <c r="M370" i="2"/>
  <c r="L370" i="2"/>
  <c r="J370" i="2"/>
  <c r="S369" i="2"/>
  <c r="R369" i="2"/>
  <c r="Q369" i="2"/>
  <c r="P369" i="2"/>
  <c r="M369" i="2"/>
  <c r="L369" i="2"/>
  <c r="J369" i="2"/>
  <c r="S368" i="2"/>
  <c r="R368" i="2"/>
  <c r="Q368" i="2"/>
  <c r="P368" i="2"/>
  <c r="M368" i="2"/>
  <c r="L368" i="2"/>
  <c r="S367" i="2"/>
  <c r="R367" i="2"/>
  <c r="Q367" i="2"/>
  <c r="P367" i="2"/>
  <c r="M367" i="2"/>
  <c r="L367" i="2"/>
  <c r="S366" i="2"/>
  <c r="R366" i="2"/>
  <c r="Q366" i="2"/>
  <c r="P366" i="2"/>
  <c r="M366" i="2"/>
  <c r="L366" i="2"/>
  <c r="S365" i="2"/>
  <c r="R365" i="2"/>
  <c r="Q365" i="2"/>
  <c r="P365" i="2"/>
  <c r="M365" i="2"/>
  <c r="L365" i="2"/>
  <c r="J365" i="2"/>
  <c r="S364" i="2"/>
  <c r="R364" i="2"/>
  <c r="Q364" i="2"/>
  <c r="P364" i="2"/>
  <c r="M364" i="2"/>
  <c r="L364" i="2"/>
  <c r="S363" i="2"/>
  <c r="R363" i="2"/>
  <c r="Q363" i="2"/>
  <c r="P363" i="2"/>
  <c r="M363" i="2"/>
  <c r="L363" i="2"/>
  <c r="S362" i="2"/>
  <c r="R362" i="2"/>
  <c r="Q362" i="2"/>
  <c r="P362" i="2"/>
  <c r="M362" i="2"/>
  <c r="L362" i="2"/>
  <c r="J362" i="2"/>
  <c r="S361" i="2"/>
  <c r="R361" i="2"/>
  <c r="Q361" i="2"/>
  <c r="P361" i="2"/>
  <c r="M361" i="2"/>
  <c r="L361" i="2"/>
  <c r="J361" i="2"/>
  <c r="S360" i="2"/>
  <c r="R360" i="2"/>
  <c r="Q360" i="2"/>
  <c r="P360" i="2"/>
  <c r="M360" i="2"/>
  <c r="L360" i="2"/>
  <c r="S359" i="2"/>
  <c r="R359" i="2"/>
  <c r="Q359" i="2"/>
  <c r="P359" i="2"/>
  <c r="M359" i="2"/>
  <c r="L359" i="2"/>
  <c r="S358" i="2"/>
  <c r="R358" i="2"/>
  <c r="Q358" i="2"/>
  <c r="P358" i="2"/>
  <c r="M358" i="2"/>
  <c r="L358" i="2"/>
  <c r="J358" i="2"/>
  <c r="S357" i="2"/>
  <c r="R357" i="2"/>
  <c r="Q357" i="2"/>
  <c r="P357" i="2"/>
  <c r="M357" i="2"/>
  <c r="L357" i="2"/>
  <c r="S356" i="2"/>
  <c r="R356" i="2"/>
  <c r="Q356" i="2"/>
  <c r="P356" i="2"/>
  <c r="M356" i="2"/>
  <c r="L356" i="2"/>
  <c r="S355" i="2"/>
  <c r="R355" i="2"/>
  <c r="Q355" i="2"/>
  <c r="P355" i="2"/>
  <c r="M355" i="2"/>
  <c r="L355" i="2"/>
  <c r="S354" i="2"/>
  <c r="R354" i="2"/>
  <c r="Q354" i="2"/>
  <c r="P354" i="2"/>
  <c r="M354" i="2"/>
  <c r="L354" i="2"/>
  <c r="J354" i="2"/>
  <c r="S353" i="2"/>
  <c r="R353" i="2"/>
  <c r="Q353" i="2"/>
  <c r="P353" i="2"/>
  <c r="M353" i="2"/>
  <c r="L353" i="2"/>
  <c r="J353" i="2"/>
  <c r="S352" i="2"/>
  <c r="R352" i="2"/>
  <c r="Q352" i="2"/>
  <c r="P352" i="2"/>
  <c r="M352" i="2"/>
  <c r="L352" i="2"/>
  <c r="S351" i="2"/>
  <c r="R351" i="2"/>
  <c r="Q351" i="2"/>
  <c r="P351" i="2"/>
  <c r="M351" i="2"/>
  <c r="L351" i="2"/>
  <c r="S350" i="2"/>
  <c r="R350" i="2"/>
  <c r="Q350" i="2"/>
  <c r="P350" i="2"/>
  <c r="M350" i="2"/>
  <c r="L350" i="2"/>
  <c r="S349" i="2"/>
  <c r="R349" i="2"/>
  <c r="Q349" i="2"/>
  <c r="P349" i="2"/>
  <c r="M349" i="2"/>
  <c r="L349" i="2"/>
  <c r="J349" i="2"/>
  <c r="S348" i="2"/>
  <c r="R348" i="2"/>
  <c r="Q348" i="2"/>
  <c r="P348" i="2"/>
  <c r="M348" i="2"/>
  <c r="L348" i="2"/>
  <c r="S347" i="2"/>
  <c r="R347" i="2"/>
  <c r="Q347" i="2"/>
  <c r="P347" i="2"/>
  <c r="M347" i="2"/>
  <c r="L347" i="2"/>
  <c r="J347" i="2"/>
  <c r="S346" i="2"/>
  <c r="R346" i="2"/>
  <c r="Q346" i="2"/>
  <c r="P346" i="2"/>
  <c r="M346" i="2"/>
  <c r="L346" i="2"/>
  <c r="S345" i="2"/>
  <c r="R345" i="2"/>
  <c r="Q345" i="2"/>
  <c r="P345" i="2"/>
  <c r="M345" i="2"/>
  <c r="L345" i="2"/>
  <c r="S344" i="2"/>
  <c r="R344" i="2"/>
  <c r="Q344" i="2"/>
  <c r="P344" i="2"/>
  <c r="M344" i="2"/>
  <c r="L344" i="2"/>
  <c r="S343" i="2"/>
  <c r="R343" i="2"/>
  <c r="Q343" i="2"/>
  <c r="P343" i="2"/>
  <c r="M343" i="2"/>
  <c r="L343" i="2"/>
  <c r="S342" i="2"/>
  <c r="R342" i="2"/>
  <c r="Q342" i="2"/>
  <c r="P342" i="2"/>
  <c r="M342" i="2"/>
  <c r="L342" i="2"/>
  <c r="S341" i="2"/>
  <c r="R341" i="2"/>
  <c r="Q341" i="2"/>
  <c r="P341" i="2"/>
  <c r="M341" i="2"/>
  <c r="L341" i="2"/>
  <c r="S340" i="2"/>
  <c r="R340" i="2"/>
  <c r="Q340" i="2"/>
  <c r="P340" i="2"/>
  <c r="M340" i="2"/>
  <c r="L340" i="2"/>
  <c r="Z337" i="2"/>
  <c r="Y337" i="2"/>
  <c r="X337" i="2"/>
  <c r="W337" i="2"/>
  <c r="V337" i="2"/>
  <c r="U337" i="2"/>
  <c r="T337" i="2"/>
  <c r="O337" i="2"/>
  <c r="N337" i="2"/>
  <c r="I337" i="2"/>
  <c r="S336" i="2"/>
  <c r="R336" i="2"/>
  <c r="Q336" i="2"/>
  <c r="P336" i="2"/>
  <c r="M336" i="2"/>
  <c r="L336" i="2"/>
  <c r="S335" i="2"/>
  <c r="R335" i="2"/>
  <c r="Q335" i="2"/>
  <c r="P335" i="2"/>
  <c r="M335" i="2"/>
  <c r="L335" i="2"/>
  <c r="S334" i="2"/>
  <c r="R334" i="2"/>
  <c r="Q334" i="2"/>
  <c r="P334" i="2"/>
  <c r="M334" i="2"/>
  <c r="L334" i="2"/>
  <c r="S333" i="2"/>
  <c r="R333" i="2"/>
  <c r="Q333" i="2"/>
  <c r="P333" i="2"/>
  <c r="M333" i="2"/>
  <c r="L333" i="2"/>
  <c r="S332" i="2"/>
  <c r="R332" i="2"/>
  <c r="Q332" i="2"/>
  <c r="P332" i="2"/>
  <c r="M332" i="2"/>
  <c r="L332" i="2"/>
  <c r="S331" i="2"/>
  <c r="R331" i="2"/>
  <c r="Q331" i="2"/>
  <c r="P331" i="2"/>
  <c r="M331" i="2"/>
  <c r="L331" i="2"/>
  <c r="S330" i="2"/>
  <c r="R330" i="2"/>
  <c r="Q330" i="2"/>
  <c r="P330" i="2"/>
  <c r="M330" i="2"/>
  <c r="L330" i="2"/>
  <c r="S329" i="2"/>
  <c r="R329" i="2"/>
  <c r="Q329" i="2"/>
  <c r="P329" i="2"/>
  <c r="M329" i="2"/>
  <c r="L329" i="2"/>
  <c r="S328" i="2"/>
  <c r="R328" i="2"/>
  <c r="Q328" i="2"/>
  <c r="P328" i="2"/>
  <c r="M328" i="2"/>
  <c r="L328" i="2"/>
  <c r="S327" i="2"/>
  <c r="R327" i="2"/>
  <c r="Q327" i="2"/>
  <c r="P327" i="2"/>
  <c r="M327" i="2"/>
  <c r="L327" i="2"/>
  <c r="S326" i="2"/>
  <c r="R326" i="2"/>
  <c r="Q326" i="2"/>
  <c r="P326" i="2"/>
  <c r="M326" i="2"/>
  <c r="L326" i="2"/>
  <c r="S325" i="2"/>
  <c r="R325" i="2"/>
  <c r="Q325" i="2"/>
  <c r="P325" i="2"/>
  <c r="M325" i="2"/>
  <c r="L325" i="2"/>
  <c r="S324" i="2"/>
  <c r="R324" i="2"/>
  <c r="Q324" i="2"/>
  <c r="P324" i="2"/>
  <c r="M324" i="2"/>
  <c r="L324" i="2"/>
  <c r="S323" i="2"/>
  <c r="R323" i="2"/>
  <c r="Q323" i="2"/>
  <c r="P323" i="2"/>
  <c r="M323" i="2"/>
  <c r="L323" i="2"/>
  <c r="S322" i="2"/>
  <c r="R322" i="2"/>
  <c r="Q322" i="2"/>
  <c r="P322" i="2"/>
  <c r="M322" i="2"/>
  <c r="L322" i="2"/>
  <c r="J322" i="2"/>
  <c r="S321" i="2"/>
  <c r="R321" i="2"/>
  <c r="Q321" i="2"/>
  <c r="P321" i="2"/>
  <c r="M321" i="2"/>
  <c r="L321" i="2"/>
  <c r="S320" i="2"/>
  <c r="R320" i="2"/>
  <c r="Q320" i="2"/>
  <c r="P320" i="2"/>
  <c r="M320" i="2"/>
  <c r="L320" i="2"/>
  <c r="S319" i="2"/>
  <c r="R319" i="2"/>
  <c r="Q319" i="2"/>
  <c r="P319" i="2"/>
  <c r="M319" i="2"/>
  <c r="L319" i="2"/>
  <c r="S318" i="2"/>
  <c r="R318" i="2"/>
  <c r="Q318" i="2"/>
  <c r="P318" i="2"/>
  <c r="M318" i="2"/>
  <c r="L318" i="2"/>
  <c r="S317" i="2"/>
  <c r="R317" i="2"/>
  <c r="Q317" i="2"/>
  <c r="P317" i="2"/>
  <c r="M317" i="2"/>
  <c r="L317" i="2"/>
  <c r="S316" i="2"/>
  <c r="R316" i="2"/>
  <c r="Q316" i="2"/>
  <c r="P316" i="2"/>
  <c r="J316" i="2"/>
  <c r="S315" i="2"/>
  <c r="R315" i="2"/>
  <c r="Q315" i="2"/>
  <c r="P315" i="2"/>
  <c r="M315" i="2"/>
  <c r="L315" i="2"/>
  <c r="S314" i="2"/>
  <c r="R314" i="2"/>
  <c r="Q314" i="2"/>
  <c r="P314" i="2"/>
  <c r="M314" i="2"/>
  <c r="L314" i="2"/>
  <c r="K314" i="2"/>
  <c r="K337" i="2" s="1"/>
  <c r="S313" i="2"/>
  <c r="R313" i="2"/>
  <c r="Q313" i="2"/>
  <c r="P313" i="2"/>
  <c r="M313" i="2"/>
  <c r="L313" i="2"/>
  <c r="J313" i="2"/>
  <c r="J337" i="2" s="1"/>
  <c r="Z310" i="2"/>
  <c r="Y310" i="2"/>
  <c r="X310" i="2"/>
  <c r="W310" i="2"/>
  <c r="V310" i="2"/>
  <c r="U310" i="2"/>
  <c r="T310" i="2"/>
  <c r="O310" i="2"/>
  <c r="N310" i="2"/>
  <c r="K310" i="2"/>
  <c r="J310" i="2"/>
  <c r="I310" i="2"/>
  <c r="S309" i="2"/>
  <c r="S310" i="2" s="1"/>
  <c r="R309" i="2"/>
  <c r="R310" i="2" s="1"/>
  <c r="Q309" i="2"/>
  <c r="Q310" i="2" s="1"/>
  <c r="P309" i="2"/>
  <c r="P310" i="2" s="1"/>
  <c r="M309" i="2"/>
  <c r="M310" i="2" s="1"/>
  <c r="L309" i="2"/>
  <c r="L310" i="2" s="1"/>
  <c r="Z306" i="2"/>
  <c r="Y306" i="2"/>
  <c r="X306" i="2"/>
  <c r="W306" i="2"/>
  <c r="V306" i="2"/>
  <c r="U306" i="2"/>
  <c r="T306" i="2"/>
  <c r="R306" i="2"/>
  <c r="O306" i="2"/>
  <c r="N306" i="2"/>
  <c r="K306" i="2"/>
  <c r="J306" i="2"/>
  <c r="I306" i="2"/>
  <c r="S305" i="2"/>
  <c r="R305" i="2"/>
  <c r="Q305" i="2"/>
  <c r="P305" i="2"/>
  <c r="M305" i="2"/>
  <c r="L305" i="2"/>
  <c r="S304" i="2"/>
  <c r="R304" i="2"/>
  <c r="Q304" i="2"/>
  <c r="P304" i="2"/>
  <c r="M304" i="2"/>
  <c r="L304" i="2"/>
  <c r="S303" i="2"/>
  <c r="R303" i="2"/>
  <c r="Q303" i="2"/>
  <c r="P303" i="2"/>
  <c r="M303" i="2"/>
  <c r="L303" i="2"/>
  <c r="S302" i="2"/>
  <c r="R302" i="2"/>
  <c r="Q302" i="2"/>
  <c r="P302" i="2"/>
  <c r="M302" i="2"/>
  <c r="L302" i="2"/>
  <c r="S301" i="2"/>
  <c r="R301" i="2"/>
  <c r="Q301" i="2"/>
  <c r="P301" i="2"/>
  <c r="M301" i="2"/>
  <c r="L301" i="2"/>
  <c r="S300" i="2"/>
  <c r="R300" i="2"/>
  <c r="Q300" i="2"/>
  <c r="P300" i="2"/>
  <c r="M300" i="2"/>
  <c r="L300" i="2"/>
  <c r="S299" i="2"/>
  <c r="R299" i="2"/>
  <c r="Q299" i="2"/>
  <c r="P299" i="2"/>
  <c r="P306" i="2" s="1"/>
  <c r="M299" i="2"/>
  <c r="L299" i="2"/>
  <c r="Z296" i="2"/>
  <c r="Y296" i="2"/>
  <c r="X296" i="2"/>
  <c r="W296" i="2"/>
  <c r="V296" i="2"/>
  <c r="U296" i="2"/>
  <c r="T296" i="2"/>
  <c r="O296" i="2"/>
  <c r="N296" i="2"/>
  <c r="K296" i="2"/>
  <c r="J296" i="2"/>
  <c r="I296" i="2"/>
  <c r="S295" i="2"/>
  <c r="R295" i="2"/>
  <c r="Q295" i="2"/>
  <c r="P295" i="2"/>
  <c r="M295" i="2"/>
  <c r="L295" i="2"/>
  <c r="S294" i="2"/>
  <c r="R294" i="2"/>
  <c r="Q294" i="2"/>
  <c r="Q296" i="2" s="1"/>
  <c r="P294" i="2"/>
  <c r="P296" i="2" s="1"/>
  <c r="M294" i="2"/>
  <c r="L294" i="2"/>
  <c r="Z291" i="2"/>
  <c r="Y291" i="2"/>
  <c r="X291" i="2"/>
  <c r="W291" i="2"/>
  <c r="V291" i="2"/>
  <c r="U291" i="2"/>
  <c r="T291" i="2"/>
  <c r="O291" i="2"/>
  <c r="N291" i="2"/>
  <c r="K291" i="2"/>
  <c r="I291" i="2"/>
  <c r="S290" i="2"/>
  <c r="R290" i="2"/>
  <c r="Q290" i="2"/>
  <c r="P290" i="2"/>
  <c r="M290" i="2"/>
  <c r="L290" i="2"/>
  <c r="S289" i="2"/>
  <c r="R289" i="2"/>
  <c r="Q289" i="2"/>
  <c r="P289" i="2"/>
  <c r="M289" i="2"/>
  <c r="L289" i="2"/>
  <c r="S288" i="2"/>
  <c r="R288" i="2"/>
  <c r="Q288" i="2"/>
  <c r="P288" i="2"/>
  <c r="M288" i="2"/>
  <c r="L288" i="2"/>
  <c r="S287" i="2"/>
  <c r="R287" i="2"/>
  <c r="Q287" i="2"/>
  <c r="P287" i="2"/>
  <c r="M287" i="2"/>
  <c r="L287" i="2"/>
  <c r="S286" i="2"/>
  <c r="R286" i="2"/>
  <c r="Q286" i="2"/>
  <c r="P286" i="2"/>
  <c r="M286" i="2"/>
  <c r="L286" i="2"/>
  <c r="S285" i="2"/>
  <c r="R285" i="2"/>
  <c r="Q285" i="2"/>
  <c r="P285" i="2"/>
  <c r="M285" i="2"/>
  <c r="L285" i="2"/>
  <c r="S284" i="2"/>
  <c r="R284" i="2"/>
  <c r="Q284" i="2"/>
  <c r="P284" i="2"/>
  <c r="M284" i="2"/>
  <c r="L284" i="2"/>
  <c r="S283" i="2"/>
  <c r="R283" i="2"/>
  <c r="Q283" i="2"/>
  <c r="P283" i="2"/>
  <c r="M283" i="2"/>
  <c r="L283" i="2"/>
  <c r="S282" i="2"/>
  <c r="R282" i="2"/>
  <c r="Q282" i="2"/>
  <c r="P282" i="2"/>
  <c r="M282" i="2"/>
  <c r="L282" i="2"/>
  <c r="S281" i="2"/>
  <c r="R281" i="2"/>
  <c r="Q281" i="2"/>
  <c r="P281" i="2"/>
  <c r="M281" i="2"/>
  <c r="L281" i="2"/>
  <c r="S280" i="2"/>
  <c r="R280" i="2"/>
  <c r="Q280" i="2"/>
  <c r="P280" i="2"/>
  <c r="M280" i="2"/>
  <c r="L280" i="2"/>
  <c r="J280" i="2"/>
  <c r="S279" i="2"/>
  <c r="R279" i="2"/>
  <c r="Q279" i="2"/>
  <c r="P279" i="2"/>
  <c r="M279" i="2"/>
  <c r="L279" i="2"/>
  <c r="J279" i="2"/>
  <c r="S278" i="2"/>
  <c r="R278" i="2"/>
  <c r="Q278" i="2"/>
  <c r="P278" i="2"/>
  <c r="M278" i="2"/>
  <c r="L278" i="2"/>
  <c r="S277" i="2"/>
  <c r="R277" i="2"/>
  <c r="Q277" i="2"/>
  <c r="P277" i="2"/>
  <c r="M277" i="2"/>
  <c r="L277" i="2"/>
  <c r="J277" i="2"/>
  <c r="S276" i="2"/>
  <c r="R276" i="2"/>
  <c r="Q276" i="2"/>
  <c r="P276" i="2"/>
  <c r="M276" i="2"/>
  <c r="L276" i="2"/>
  <c r="J276" i="2"/>
  <c r="Z273" i="2"/>
  <c r="Y273" i="2"/>
  <c r="X273" i="2"/>
  <c r="W273" i="2"/>
  <c r="V273" i="2"/>
  <c r="U273" i="2"/>
  <c r="T273" i="2"/>
  <c r="O273" i="2"/>
  <c r="N273" i="2"/>
  <c r="K273" i="2"/>
  <c r="I273" i="2"/>
  <c r="S272" i="2"/>
  <c r="R272" i="2"/>
  <c r="Q272" i="2"/>
  <c r="P272" i="2"/>
  <c r="M272" i="2"/>
  <c r="L272" i="2"/>
  <c r="S271" i="2"/>
  <c r="R271" i="2"/>
  <c r="Q271" i="2"/>
  <c r="P271" i="2"/>
  <c r="M271" i="2"/>
  <c r="L271" i="2"/>
  <c r="S270" i="2"/>
  <c r="R270" i="2"/>
  <c r="Q270" i="2"/>
  <c r="P270" i="2"/>
  <c r="M270" i="2"/>
  <c r="L270" i="2"/>
  <c r="S269" i="2"/>
  <c r="R269" i="2"/>
  <c r="Q269" i="2"/>
  <c r="P269" i="2"/>
  <c r="M269" i="2"/>
  <c r="L269" i="2"/>
  <c r="S268" i="2"/>
  <c r="R268" i="2"/>
  <c r="Q268" i="2"/>
  <c r="P268" i="2"/>
  <c r="M268" i="2"/>
  <c r="L268" i="2"/>
  <c r="S267" i="2"/>
  <c r="R267" i="2"/>
  <c r="Q267" i="2"/>
  <c r="P267" i="2"/>
  <c r="M267" i="2"/>
  <c r="L267" i="2"/>
  <c r="S266" i="2"/>
  <c r="R266" i="2"/>
  <c r="Q266" i="2"/>
  <c r="P266" i="2"/>
  <c r="M266" i="2"/>
  <c r="L266" i="2"/>
  <c r="S265" i="2"/>
  <c r="R265" i="2"/>
  <c r="Q265" i="2"/>
  <c r="P265" i="2"/>
  <c r="M265" i="2"/>
  <c r="L265" i="2"/>
  <c r="S264" i="2"/>
  <c r="R264" i="2"/>
  <c r="Q264" i="2"/>
  <c r="P264" i="2"/>
  <c r="M264" i="2"/>
  <c r="L264" i="2"/>
  <c r="S263" i="2"/>
  <c r="R263" i="2"/>
  <c r="Q263" i="2"/>
  <c r="P263" i="2"/>
  <c r="M263" i="2"/>
  <c r="L263" i="2"/>
  <c r="S262" i="2"/>
  <c r="R262" i="2"/>
  <c r="Q262" i="2"/>
  <c r="P262" i="2"/>
  <c r="M262" i="2"/>
  <c r="L262" i="2"/>
  <c r="S261" i="2"/>
  <c r="R261" i="2"/>
  <c r="Q261" i="2"/>
  <c r="P261" i="2"/>
  <c r="M261" i="2"/>
  <c r="L261" i="2"/>
  <c r="S260" i="2"/>
  <c r="R260" i="2"/>
  <c r="Q260" i="2"/>
  <c r="P260" i="2"/>
  <c r="M260" i="2"/>
  <c r="L260" i="2"/>
  <c r="S259" i="2"/>
  <c r="R259" i="2"/>
  <c r="Q259" i="2"/>
  <c r="P259" i="2"/>
  <c r="M259" i="2"/>
  <c r="L259" i="2"/>
  <c r="S258" i="2"/>
  <c r="R258" i="2"/>
  <c r="Q258" i="2"/>
  <c r="P258" i="2"/>
  <c r="M258" i="2"/>
  <c r="L258" i="2"/>
  <c r="S257" i="2"/>
  <c r="R257" i="2"/>
  <c r="Q257" i="2"/>
  <c r="P257" i="2"/>
  <c r="M257" i="2"/>
  <c r="L257" i="2"/>
  <c r="S256" i="2"/>
  <c r="R256" i="2"/>
  <c r="Q256" i="2"/>
  <c r="P256" i="2"/>
  <c r="M256" i="2"/>
  <c r="L256" i="2"/>
  <c r="S255" i="2"/>
  <c r="R255" i="2"/>
  <c r="Q255" i="2"/>
  <c r="P255" i="2"/>
  <c r="M255" i="2"/>
  <c r="L255" i="2"/>
  <c r="S254" i="2"/>
  <c r="R254" i="2"/>
  <c r="Q254" i="2"/>
  <c r="P254" i="2"/>
  <c r="M254" i="2"/>
  <c r="L254" i="2"/>
  <c r="S253" i="2"/>
  <c r="R253" i="2"/>
  <c r="Q253" i="2"/>
  <c r="P253" i="2"/>
  <c r="M253" i="2"/>
  <c r="L253" i="2"/>
  <c r="S252" i="2"/>
  <c r="R252" i="2"/>
  <c r="Q252" i="2"/>
  <c r="P252" i="2"/>
  <c r="M252" i="2"/>
  <c r="L252" i="2"/>
  <c r="S251" i="2"/>
  <c r="R251" i="2"/>
  <c r="Q251" i="2"/>
  <c r="P251" i="2"/>
  <c r="M251" i="2"/>
  <c r="L251" i="2"/>
  <c r="S250" i="2"/>
  <c r="R250" i="2"/>
  <c r="Q250" i="2"/>
  <c r="P250" i="2"/>
  <c r="M250" i="2"/>
  <c r="L250" i="2"/>
  <c r="S249" i="2"/>
  <c r="R249" i="2"/>
  <c r="Q249" i="2"/>
  <c r="P249" i="2"/>
  <c r="M249" i="2"/>
  <c r="L249" i="2"/>
  <c r="S248" i="2"/>
  <c r="R248" i="2"/>
  <c r="Q248" i="2"/>
  <c r="P248" i="2"/>
  <c r="M248" i="2"/>
  <c r="L248" i="2"/>
  <c r="S247" i="2"/>
  <c r="R247" i="2"/>
  <c r="Q247" i="2"/>
  <c r="P247" i="2"/>
  <c r="M247" i="2"/>
  <c r="L247" i="2"/>
  <c r="S246" i="2"/>
  <c r="R246" i="2"/>
  <c r="Q246" i="2"/>
  <c r="P246" i="2"/>
  <c r="M246" i="2"/>
  <c r="L246" i="2"/>
  <c r="S245" i="2"/>
  <c r="R245" i="2"/>
  <c r="Q245" i="2"/>
  <c r="P245" i="2"/>
  <c r="M245" i="2"/>
  <c r="L245" i="2"/>
  <c r="S244" i="2"/>
  <c r="R244" i="2"/>
  <c r="Q244" i="2"/>
  <c r="P244" i="2"/>
  <c r="M244" i="2"/>
  <c r="L244" i="2"/>
  <c r="S243" i="2"/>
  <c r="R243" i="2"/>
  <c r="Q243" i="2"/>
  <c r="P243" i="2"/>
  <c r="M243" i="2"/>
  <c r="L243" i="2"/>
  <c r="S242" i="2"/>
  <c r="R242" i="2"/>
  <c r="Q242" i="2"/>
  <c r="P242" i="2"/>
  <c r="M242" i="2"/>
  <c r="L242" i="2"/>
  <c r="S241" i="2"/>
  <c r="R241" i="2"/>
  <c r="Q241" i="2"/>
  <c r="P241" i="2"/>
  <c r="M241" i="2"/>
  <c r="L241" i="2"/>
  <c r="S240" i="2"/>
  <c r="R240" i="2"/>
  <c r="Q240" i="2"/>
  <c r="P240" i="2"/>
  <c r="M240" i="2"/>
  <c r="L240" i="2"/>
  <c r="S239" i="2"/>
  <c r="R239" i="2"/>
  <c r="Q239" i="2"/>
  <c r="P239" i="2"/>
  <c r="M239" i="2"/>
  <c r="L239" i="2"/>
  <c r="S238" i="2"/>
  <c r="R238" i="2"/>
  <c r="Q238" i="2"/>
  <c r="P238" i="2"/>
  <c r="M238" i="2"/>
  <c r="L238" i="2"/>
  <c r="S237" i="2"/>
  <c r="R237" i="2"/>
  <c r="Q237" i="2"/>
  <c r="P237" i="2"/>
  <c r="M237" i="2"/>
  <c r="L237" i="2"/>
  <c r="S236" i="2"/>
  <c r="R236" i="2"/>
  <c r="Q236" i="2"/>
  <c r="P236" i="2"/>
  <c r="M236" i="2"/>
  <c r="L236" i="2"/>
  <c r="S235" i="2"/>
  <c r="R235" i="2"/>
  <c r="Q235" i="2"/>
  <c r="P235" i="2"/>
  <c r="M235" i="2"/>
  <c r="L235" i="2"/>
  <c r="S234" i="2"/>
  <c r="R234" i="2"/>
  <c r="Q234" i="2"/>
  <c r="P234" i="2"/>
  <c r="M234" i="2"/>
  <c r="L234" i="2"/>
  <c r="S233" i="2"/>
  <c r="R233" i="2"/>
  <c r="Q233" i="2"/>
  <c r="P233" i="2"/>
  <c r="M233" i="2"/>
  <c r="L233" i="2"/>
  <c r="S232" i="2"/>
  <c r="R232" i="2"/>
  <c r="Q232" i="2"/>
  <c r="P232" i="2"/>
  <c r="M232" i="2"/>
  <c r="L232" i="2"/>
  <c r="S231" i="2"/>
  <c r="R231" i="2"/>
  <c r="Q231" i="2"/>
  <c r="P231" i="2"/>
  <c r="M231" i="2"/>
  <c r="L231" i="2"/>
  <c r="S230" i="2"/>
  <c r="R230" i="2"/>
  <c r="Q230" i="2"/>
  <c r="P230" i="2"/>
  <c r="M230" i="2"/>
  <c r="L230" i="2"/>
  <c r="S229" i="2"/>
  <c r="R229" i="2"/>
  <c r="Q229" i="2"/>
  <c r="P229" i="2"/>
  <c r="M229" i="2"/>
  <c r="L229" i="2"/>
  <c r="S228" i="2"/>
  <c r="R228" i="2"/>
  <c r="Q228" i="2"/>
  <c r="P228" i="2"/>
  <c r="M228" i="2"/>
  <c r="L228" i="2"/>
  <c r="S227" i="2"/>
  <c r="R227" i="2"/>
  <c r="Q227" i="2"/>
  <c r="P227" i="2"/>
  <c r="M227" i="2"/>
  <c r="L227" i="2"/>
  <c r="S226" i="2"/>
  <c r="R226" i="2"/>
  <c r="Q226" i="2"/>
  <c r="P226" i="2"/>
  <c r="M226" i="2"/>
  <c r="L226" i="2"/>
  <c r="J226" i="2"/>
  <c r="S225" i="2"/>
  <c r="R225" i="2"/>
  <c r="Q225" i="2"/>
  <c r="P225" i="2"/>
  <c r="M225" i="2"/>
  <c r="L225" i="2"/>
  <c r="S224" i="2"/>
  <c r="R224" i="2"/>
  <c r="Q224" i="2"/>
  <c r="P224" i="2"/>
  <c r="M224" i="2"/>
  <c r="L224" i="2"/>
  <c r="S223" i="2"/>
  <c r="R223" i="2"/>
  <c r="Q223" i="2"/>
  <c r="P223" i="2"/>
  <c r="M223" i="2"/>
  <c r="L223" i="2"/>
  <c r="S222" i="2"/>
  <c r="R222" i="2"/>
  <c r="Q222" i="2"/>
  <c r="P222" i="2"/>
  <c r="M222" i="2"/>
  <c r="L222" i="2"/>
  <c r="S221" i="2"/>
  <c r="R221" i="2"/>
  <c r="Q221" i="2"/>
  <c r="P221" i="2"/>
  <c r="M221" i="2"/>
  <c r="L221" i="2"/>
  <c r="J221" i="2"/>
  <c r="J273" i="2" s="1"/>
  <c r="S220" i="2"/>
  <c r="R220" i="2"/>
  <c r="Q220" i="2"/>
  <c r="P220" i="2"/>
  <c r="M220" i="2"/>
  <c r="L220" i="2"/>
  <c r="S219" i="2"/>
  <c r="R219" i="2"/>
  <c r="Q219" i="2"/>
  <c r="P219" i="2"/>
  <c r="M219" i="2"/>
  <c r="L219" i="2"/>
  <c r="S218" i="2"/>
  <c r="R218" i="2"/>
  <c r="Q218" i="2"/>
  <c r="P218" i="2"/>
  <c r="M218" i="2"/>
  <c r="L218" i="2"/>
  <c r="S217" i="2"/>
  <c r="R217" i="2"/>
  <c r="Q217" i="2"/>
  <c r="P217" i="2"/>
  <c r="M217" i="2"/>
  <c r="L217" i="2"/>
  <c r="S216" i="2"/>
  <c r="R216" i="2"/>
  <c r="Q216" i="2"/>
  <c r="P216" i="2"/>
  <c r="M216" i="2"/>
  <c r="L216" i="2"/>
  <c r="S215" i="2"/>
  <c r="R215" i="2"/>
  <c r="Q215" i="2"/>
  <c r="P215" i="2"/>
  <c r="M215" i="2"/>
  <c r="L215" i="2"/>
  <c r="S214" i="2"/>
  <c r="R214" i="2"/>
  <c r="Q214" i="2"/>
  <c r="P214" i="2"/>
  <c r="M214" i="2"/>
  <c r="L214" i="2"/>
  <c r="S213" i="2"/>
  <c r="R213" i="2"/>
  <c r="Q213" i="2"/>
  <c r="P213" i="2"/>
  <c r="M213" i="2"/>
  <c r="L213" i="2"/>
  <c r="S212" i="2"/>
  <c r="R212" i="2"/>
  <c r="Q212" i="2"/>
  <c r="P212" i="2"/>
  <c r="M212" i="2"/>
  <c r="L212" i="2"/>
  <c r="S211" i="2"/>
  <c r="R211" i="2"/>
  <c r="Q211" i="2"/>
  <c r="P211" i="2"/>
  <c r="M211" i="2"/>
  <c r="L211" i="2"/>
  <c r="S210" i="2"/>
  <c r="R210" i="2"/>
  <c r="Q210" i="2"/>
  <c r="P210" i="2"/>
  <c r="M210" i="2"/>
  <c r="L210" i="2"/>
  <c r="S209" i="2"/>
  <c r="R209" i="2"/>
  <c r="Q209" i="2"/>
  <c r="P209" i="2"/>
  <c r="M209" i="2"/>
  <c r="L209" i="2"/>
  <c r="Z206" i="2"/>
  <c r="Y206" i="2"/>
  <c r="X206" i="2"/>
  <c r="W206" i="2"/>
  <c r="V206" i="2"/>
  <c r="U206" i="2"/>
  <c r="T206" i="2"/>
  <c r="O206" i="2"/>
  <c r="N206" i="2"/>
  <c r="K206" i="2"/>
  <c r="J206" i="2"/>
  <c r="I206" i="2"/>
  <c r="S205" i="2"/>
  <c r="R205" i="2"/>
  <c r="Q205" i="2"/>
  <c r="P205" i="2"/>
  <c r="M205" i="2"/>
  <c r="L205" i="2"/>
  <c r="S204" i="2"/>
  <c r="R204" i="2"/>
  <c r="Q204" i="2"/>
  <c r="P204" i="2"/>
  <c r="M204" i="2"/>
  <c r="M206" i="2" s="1"/>
  <c r="L204" i="2"/>
  <c r="Z201" i="2"/>
  <c r="Y201" i="2"/>
  <c r="X201" i="2"/>
  <c r="W201" i="2"/>
  <c r="V201" i="2"/>
  <c r="U201" i="2"/>
  <c r="T201" i="2"/>
  <c r="O201" i="2"/>
  <c r="N201" i="2"/>
  <c r="K201" i="2"/>
  <c r="I201" i="2"/>
  <c r="S200" i="2"/>
  <c r="R200" i="2"/>
  <c r="Q200" i="2"/>
  <c r="P200" i="2"/>
  <c r="M200" i="2"/>
  <c r="L200" i="2"/>
  <c r="S199" i="2"/>
  <c r="R199" i="2"/>
  <c r="Q199" i="2"/>
  <c r="P199" i="2"/>
  <c r="M199" i="2"/>
  <c r="L199" i="2"/>
  <c r="S198" i="2"/>
  <c r="R198" i="2"/>
  <c r="Q198" i="2"/>
  <c r="P198" i="2"/>
  <c r="M198" i="2"/>
  <c r="L198" i="2"/>
  <c r="S197" i="2"/>
  <c r="R197" i="2"/>
  <c r="Q197" i="2"/>
  <c r="P197" i="2"/>
  <c r="M197" i="2"/>
  <c r="L197" i="2"/>
  <c r="S196" i="2"/>
  <c r="R196" i="2"/>
  <c r="Q196" i="2"/>
  <c r="P196" i="2"/>
  <c r="M196" i="2"/>
  <c r="L196" i="2"/>
  <c r="S195" i="2"/>
  <c r="R195" i="2"/>
  <c r="Q195" i="2"/>
  <c r="P195" i="2"/>
  <c r="M195" i="2"/>
  <c r="L195" i="2"/>
  <c r="S194" i="2"/>
  <c r="R194" i="2"/>
  <c r="Q194" i="2"/>
  <c r="P194" i="2"/>
  <c r="M194" i="2"/>
  <c r="L194" i="2"/>
  <c r="J194" i="2"/>
  <c r="S193" i="2"/>
  <c r="R193" i="2"/>
  <c r="Q193" i="2"/>
  <c r="P193" i="2"/>
  <c r="M193" i="2"/>
  <c r="L193" i="2"/>
  <c r="S192" i="2"/>
  <c r="R192" i="2"/>
  <c r="Q192" i="2"/>
  <c r="P192" i="2"/>
  <c r="M192" i="2"/>
  <c r="L192" i="2"/>
  <c r="S191" i="2"/>
  <c r="R191" i="2"/>
  <c r="Q191" i="2"/>
  <c r="P191" i="2"/>
  <c r="M191" i="2"/>
  <c r="L191" i="2"/>
  <c r="S190" i="2"/>
  <c r="R190" i="2"/>
  <c r="Q190" i="2"/>
  <c r="P190" i="2"/>
  <c r="M190" i="2"/>
  <c r="L190" i="2"/>
  <c r="S189" i="2"/>
  <c r="R189" i="2"/>
  <c r="Q189" i="2"/>
  <c r="P189" i="2"/>
  <c r="M189" i="2"/>
  <c r="L189" i="2"/>
  <c r="S188" i="2"/>
  <c r="R188" i="2"/>
  <c r="Q188" i="2"/>
  <c r="P188" i="2"/>
  <c r="M188" i="2"/>
  <c r="L188" i="2"/>
  <c r="S187" i="2"/>
  <c r="R187" i="2"/>
  <c r="Q187" i="2"/>
  <c r="P187" i="2"/>
  <c r="M187" i="2"/>
  <c r="L187" i="2"/>
  <c r="S186" i="2"/>
  <c r="R186" i="2"/>
  <c r="Q186" i="2"/>
  <c r="P186" i="2"/>
  <c r="M186" i="2"/>
  <c r="L186" i="2"/>
  <c r="J186" i="2"/>
  <c r="Z183" i="2"/>
  <c r="Y183" i="2"/>
  <c r="X183" i="2"/>
  <c r="W183" i="2"/>
  <c r="V183" i="2"/>
  <c r="U183" i="2"/>
  <c r="T183" i="2"/>
  <c r="O183" i="2"/>
  <c r="N183" i="2"/>
  <c r="K183" i="2"/>
  <c r="I183" i="2"/>
  <c r="S182" i="2"/>
  <c r="R182" i="2"/>
  <c r="Q182" i="2"/>
  <c r="P182" i="2"/>
  <c r="M182" i="2"/>
  <c r="L182" i="2"/>
  <c r="S181" i="2"/>
  <c r="R181" i="2"/>
  <c r="Q181" i="2"/>
  <c r="P181" i="2"/>
  <c r="M181" i="2"/>
  <c r="L181" i="2"/>
  <c r="S180" i="2"/>
  <c r="R180" i="2"/>
  <c r="Q180" i="2"/>
  <c r="P180" i="2"/>
  <c r="M180" i="2"/>
  <c r="L180" i="2"/>
  <c r="S179" i="2"/>
  <c r="R179" i="2"/>
  <c r="Q179" i="2"/>
  <c r="P179" i="2"/>
  <c r="M179" i="2"/>
  <c r="L179" i="2"/>
  <c r="S178" i="2"/>
  <c r="R178" i="2"/>
  <c r="Q178" i="2"/>
  <c r="P178" i="2"/>
  <c r="M178" i="2"/>
  <c r="L178" i="2"/>
  <c r="S177" i="2"/>
  <c r="R177" i="2"/>
  <c r="Q177" i="2"/>
  <c r="P177" i="2"/>
  <c r="M177" i="2"/>
  <c r="L177" i="2"/>
  <c r="J177" i="2"/>
  <c r="S176" i="2"/>
  <c r="R176" i="2"/>
  <c r="Q176" i="2"/>
  <c r="P176" i="2"/>
  <c r="M176" i="2"/>
  <c r="L176" i="2"/>
  <c r="S175" i="2"/>
  <c r="R175" i="2"/>
  <c r="Q175" i="2"/>
  <c r="P175" i="2"/>
  <c r="M175" i="2"/>
  <c r="L175" i="2"/>
  <c r="S174" i="2"/>
  <c r="R174" i="2"/>
  <c r="Q174" i="2"/>
  <c r="P174" i="2"/>
  <c r="M174" i="2"/>
  <c r="L174" i="2"/>
  <c r="J174" i="2"/>
  <c r="S173" i="2"/>
  <c r="R173" i="2"/>
  <c r="Q173" i="2"/>
  <c r="P173" i="2"/>
  <c r="M173" i="2"/>
  <c r="L173" i="2"/>
  <c r="S172" i="2"/>
  <c r="R172" i="2"/>
  <c r="Q172" i="2"/>
  <c r="P172" i="2"/>
  <c r="M172" i="2"/>
  <c r="L172" i="2"/>
  <c r="S171" i="2"/>
  <c r="R171" i="2"/>
  <c r="Q171" i="2"/>
  <c r="P171" i="2"/>
  <c r="M171" i="2"/>
  <c r="L171" i="2"/>
  <c r="S170" i="2"/>
  <c r="R170" i="2"/>
  <c r="Q170" i="2"/>
  <c r="P170" i="2"/>
  <c r="M170" i="2"/>
  <c r="L170" i="2"/>
  <c r="S169" i="2"/>
  <c r="R169" i="2"/>
  <c r="Q169" i="2"/>
  <c r="P169" i="2"/>
  <c r="M169" i="2"/>
  <c r="L169" i="2"/>
  <c r="J169" i="2"/>
  <c r="S168" i="2"/>
  <c r="R168" i="2"/>
  <c r="Q168" i="2"/>
  <c r="P168" i="2"/>
  <c r="M168" i="2"/>
  <c r="L168" i="2"/>
  <c r="Z165" i="2"/>
  <c r="Y165" i="2"/>
  <c r="X165" i="2"/>
  <c r="W165" i="2"/>
  <c r="V165" i="2"/>
  <c r="U165" i="2"/>
  <c r="T165" i="2"/>
  <c r="O165" i="2"/>
  <c r="N165" i="2"/>
  <c r="K165" i="2"/>
  <c r="I165" i="2"/>
  <c r="J164" i="2"/>
  <c r="J165" i="2" s="1"/>
  <c r="S163" i="2"/>
  <c r="R163" i="2"/>
  <c r="Q163" i="2"/>
  <c r="P163" i="2"/>
  <c r="M163" i="2"/>
  <c r="L163" i="2"/>
  <c r="S162" i="2"/>
  <c r="S165" i="2" s="1"/>
  <c r="R162" i="2"/>
  <c r="Q162" i="2"/>
  <c r="P162" i="2"/>
  <c r="M162" i="2"/>
  <c r="L162" i="2"/>
  <c r="Z159" i="2"/>
  <c r="Y159" i="2"/>
  <c r="X159" i="2"/>
  <c r="W159" i="2"/>
  <c r="V159" i="2"/>
  <c r="U159" i="2"/>
  <c r="T159" i="2"/>
  <c r="O159" i="2"/>
  <c r="N159" i="2"/>
  <c r="K159" i="2"/>
  <c r="J159" i="2"/>
  <c r="I159" i="2"/>
  <c r="S158" i="2"/>
  <c r="S159" i="2" s="1"/>
  <c r="R158" i="2"/>
  <c r="R159" i="2" s="1"/>
  <c r="Q158" i="2"/>
  <c r="Q159" i="2" s="1"/>
  <c r="P158" i="2"/>
  <c r="P159" i="2" s="1"/>
  <c r="M158" i="2"/>
  <c r="M159" i="2" s="1"/>
  <c r="L158" i="2"/>
  <c r="L159" i="2" s="1"/>
  <c r="Z155" i="2"/>
  <c r="Y155" i="2"/>
  <c r="X155" i="2"/>
  <c r="W155" i="2"/>
  <c r="V155" i="2"/>
  <c r="U155" i="2"/>
  <c r="T155" i="2"/>
  <c r="O155" i="2"/>
  <c r="N155" i="2"/>
  <c r="K155" i="2"/>
  <c r="I155" i="2"/>
  <c r="S154" i="2"/>
  <c r="R154" i="2"/>
  <c r="Q154" i="2"/>
  <c r="P154" i="2"/>
  <c r="M154" i="2"/>
  <c r="L154" i="2"/>
  <c r="J154" i="2"/>
  <c r="J155" i="2" s="1"/>
  <c r="S153" i="2"/>
  <c r="R153" i="2"/>
  <c r="Q153" i="2"/>
  <c r="P153" i="2"/>
  <c r="M153" i="2"/>
  <c r="L153" i="2"/>
  <c r="S152" i="2"/>
  <c r="R152" i="2"/>
  <c r="Q152" i="2"/>
  <c r="P152" i="2"/>
  <c r="M152" i="2"/>
  <c r="L152" i="2"/>
  <c r="S151" i="2"/>
  <c r="R151" i="2"/>
  <c r="Q151" i="2"/>
  <c r="P151" i="2"/>
  <c r="M151" i="2"/>
  <c r="L151" i="2"/>
  <c r="S150" i="2"/>
  <c r="R150" i="2"/>
  <c r="Q150" i="2"/>
  <c r="P150" i="2"/>
  <c r="M150" i="2"/>
  <c r="L150" i="2"/>
  <c r="S149" i="2"/>
  <c r="R149" i="2"/>
  <c r="Q149" i="2"/>
  <c r="P149" i="2"/>
  <c r="M149" i="2"/>
  <c r="L149" i="2"/>
  <c r="S148" i="2"/>
  <c r="R148" i="2"/>
  <c r="Q148" i="2"/>
  <c r="P148" i="2"/>
  <c r="M148" i="2"/>
  <c r="L148" i="2"/>
  <c r="S147" i="2"/>
  <c r="R147" i="2"/>
  <c r="Q147" i="2"/>
  <c r="P147" i="2"/>
  <c r="M147" i="2"/>
  <c r="L147" i="2"/>
  <c r="S146" i="2"/>
  <c r="R146" i="2"/>
  <c r="Q146" i="2"/>
  <c r="P146" i="2"/>
  <c r="M146" i="2"/>
  <c r="L146" i="2"/>
  <c r="S145" i="2"/>
  <c r="R145" i="2"/>
  <c r="Q145" i="2"/>
  <c r="P145" i="2"/>
  <c r="M145" i="2"/>
  <c r="L145" i="2"/>
  <c r="S144" i="2"/>
  <c r="R144" i="2"/>
  <c r="Q144" i="2"/>
  <c r="P144" i="2"/>
  <c r="M144" i="2"/>
  <c r="L144" i="2"/>
  <c r="S143" i="2"/>
  <c r="R143" i="2"/>
  <c r="Q143" i="2"/>
  <c r="P143" i="2"/>
  <c r="M143" i="2"/>
  <c r="L143" i="2"/>
  <c r="S142" i="2"/>
  <c r="R142" i="2"/>
  <c r="Q142" i="2"/>
  <c r="P142" i="2"/>
  <c r="M142" i="2"/>
  <c r="L142" i="2"/>
  <c r="S141" i="2"/>
  <c r="R141" i="2"/>
  <c r="Q141" i="2"/>
  <c r="P141" i="2"/>
  <c r="M141" i="2"/>
  <c r="L141" i="2"/>
  <c r="S140" i="2"/>
  <c r="R140" i="2"/>
  <c r="Q140" i="2"/>
  <c r="P140" i="2"/>
  <c r="M140" i="2"/>
  <c r="L140" i="2"/>
  <c r="S139" i="2"/>
  <c r="R139" i="2"/>
  <c r="Q139" i="2"/>
  <c r="P139" i="2"/>
  <c r="M139" i="2"/>
  <c r="L139" i="2"/>
  <c r="S138" i="2"/>
  <c r="R138" i="2"/>
  <c r="Q138" i="2"/>
  <c r="P138" i="2"/>
  <c r="M138" i="2"/>
  <c r="L138" i="2"/>
  <c r="S137" i="2"/>
  <c r="R137" i="2"/>
  <c r="Q137" i="2"/>
  <c r="P137" i="2"/>
  <c r="M137" i="2"/>
  <c r="L137" i="2"/>
  <c r="Z134" i="2"/>
  <c r="Y134" i="2"/>
  <c r="X134" i="2"/>
  <c r="W134" i="2"/>
  <c r="V134" i="2"/>
  <c r="U134" i="2"/>
  <c r="T134" i="2"/>
  <c r="O134" i="2"/>
  <c r="N134" i="2"/>
  <c r="K134" i="2"/>
  <c r="I134" i="2"/>
  <c r="S133" i="2"/>
  <c r="R133" i="2"/>
  <c r="Q133" i="2"/>
  <c r="P133" i="2"/>
  <c r="M133" i="2"/>
  <c r="L133" i="2"/>
  <c r="S132" i="2"/>
  <c r="R132" i="2"/>
  <c r="Q132" i="2"/>
  <c r="P132" i="2"/>
  <c r="M132" i="2"/>
  <c r="L132" i="2"/>
  <c r="S131" i="2"/>
  <c r="R131" i="2"/>
  <c r="Q131" i="2"/>
  <c r="P131" i="2"/>
  <c r="M131" i="2"/>
  <c r="L131" i="2"/>
  <c r="J131" i="2"/>
  <c r="S130" i="2"/>
  <c r="R130" i="2"/>
  <c r="Q130" i="2"/>
  <c r="P130" i="2"/>
  <c r="M130" i="2"/>
  <c r="L130" i="2"/>
  <c r="S129" i="2"/>
  <c r="R129" i="2"/>
  <c r="Q129" i="2"/>
  <c r="P129" i="2"/>
  <c r="M129" i="2"/>
  <c r="L129" i="2"/>
  <c r="S128" i="2"/>
  <c r="R128" i="2"/>
  <c r="Q128" i="2"/>
  <c r="P128" i="2"/>
  <c r="J128" i="2"/>
  <c r="S127" i="2"/>
  <c r="R127" i="2"/>
  <c r="Q127" i="2"/>
  <c r="P127" i="2"/>
  <c r="M127" i="2"/>
  <c r="L127" i="2"/>
  <c r="S126" i="2"/>
  <c r="R126" i="2"/>
  <c r="Q126" i="2"/>
  <c r="P126" i="2"/>
  <c r="M126" i="2"/>
  <c r="L126" i="2"/>
  <c r="S125" i="2"/>
  <c r="R125" i="2"/>
  <c r="Q125" i="2"/>
  <c r="P125" i="2"/>
  <c r="M125" i="2"/>
  <c r="L125" i="2"/>
  <c r="J125" i="2"/>
  <c r="S124" i="2"/>
  <c r="R124" i="2"/>
  <c r="Q124" i="2"/>
  <c r="P124" i="2"/>
  <c r="M124" i="2"/>
  <c r="L124" i="2"/>
  <c r="Z121" i="2"/>
  <c r="Y121" i="2"/>
  <c r="X121" i="2"/>
  <c r="W121" i="2"/>
  <c r="V121" i="2"/>
  <c r="U121" i="2"/>
  <c r="T121" i="2"/>
  <c r="O121" i="2"/>
  <c r="N121" i="2"/>
  <c r="K121" i="2"/>
  <c r="I121" i="2"/>
  <c r="S120" i="2"/>
  <c r="R120" i="2"/>
  <c r="Q120" i="2"/>
  <c r="P120" i="2"/>
  <c r="M120" i="2"/>
  <c r="L120" i="2"/>
  <c r="S119" i="2"/>
  <c r="R119" i="2"/>
  <c r="Q119" i="2"/>
  <c r="P119" i="2"/>
  <c r="M119" i="2"/>
  <c r="L119" i="2"/>
  <c r="S118" i="2"/>
  <c r="R118" i="2"/>
  <c r="Q118" i="2"/>
  <c r="P118" i="2"/>
  <c r="M118" i="2"/>
  <c r="L118" i="2"/>
  <c r="S117" i="2"/>
  <c r="R117" i="2"/>
  <c r="Q117" i="2"/>
  <c r="P117" i="2"/>
  <c r="M117" i="2"/>
  <c r="L117" i="2"/>
  <c r="S116" i="2"/>
  <c r="R116" i="2"/>
  <c r="Q116" i="2"/>
  <c r="P116" i="2"/>
  <c r="M116" i="2"/>
  <c r="L116" i="2"/>
  <c r="S115" i="2"/>
  <c r="R115" i="2"/>
  <c r="Q115" i="2"/>
  <c r="P115" i="2"/>
  <c r="M115" i="2"/>
  <c r="L115" i="2"/>
  <c r="S114" i="2"/>
  <c r="R114" i="2"/>
  <c r="Q114" i="2"/>
  <c r="P114" i="2"/>
  <c r="M114" i="2"/>
  <c r="L114" i="2"/>
  <c r="S113" i="2"/>
  <c r="R113" i="2"/>
  <c r="Q113" i="2"/>
  <c r="P113" i="2"/>
  <c r="M113" i="2"/>
  <c r="L113" i="2"/>
  <c r="S112" i="2"/>
  <c r="R112" i="2"/>
  <c r="Q112" i="2"/>
  <c r="P112" i="2"/>
  <c r="M112" i="2"/>
  <c r="L112" i="2"/>
  <c r="S111" i="2"/>
  <c r="R111" i="2"/>
  <c r="Q111" i="2"/>
  <c r="P111" i="2"/>
  <c r="M111" i="2"/>
  <c r="L111" i="2"/>
  <c r="S110" i="2"/>
  <c r="R110" i="2"/>
  <c r="Q110" i="2"/>
  <c r="P110" i="2"/>
  <c r="M110" i="2"/>
  <c r="L110" i="2"/>
  <c r="S109" i="2"/>
  <c r="R109" i="2"/>
  <c r="Q109" i="2"/>
  <c r="P109" i="2"/>
  <c r="M109" i="2"/>
  <c r="L109" i="2"/>
  <c r="S108" i="2"/>
  <c r="R108" i="2"/>
  <c r="Q108" i="2"/>
  <c r="P108" i="2"/>
  <c r="M108" i="2"/>
  <c r="L108" i="2"/>
  <c r="S107" i="2"/>
  <c r="R107" i="2"/>
  <c r="Q107" i="2"/>
  <c r="P107" i="2"/>
  <c r="M107" i="2"/>
  <c r="L107" i="2"/>
  <c r="S106" i="2"/>
  <c r="R106" i="2"/>
  <c r="Q106" i="2"/>
  <c r="P106" i="2"/>
  <c r="M106" i="2"/>
  <c r="L106" i="2"/>
  <c r="S105" i="2"/>
  <c r="R105" i="2"/>
  <c r="Q105" i="2"/>
  <c r="P105" i="2"/>
  <c r="M105" i="2"/>
  <c r="L105" i="2"/>
  <c r="S104" i="2"/>
  <c r="R104" i="2"/>
  <c r="Q104" i="2"/>
  <c r="P104" i="2"/>
  <c r="M104" i="2"/>
  <c r="L104" i="2"/>
  <c r="S103" i="2"/>
  <c r="R103" i="2"/>
  <c r="Q103" i="2"/>
  <c r="P103" i="2"/>
  <c r="M103" i="2"/>
  <c r="L103" i="2"/>
  <c r="S102" i="2"/>
  <c r="R102" i="2"/>
  <c r="Q102" i="2"/>
  <c r="P102" i="2"/>
  <c r="M102" i="2"/>
  <c r="L102" i="2"/>
  <c r="S101" i="2"/>
  <c r="R101" i="2"/>
  <c r="Q101" i="2"/>
  <c r="P101" i="2"/>
  <c r="J101" i="2"/>
  <c r="J121" i="2" s="1"/>
  <c r="S100" i="2"/>
  <c r="R100" i="2"/>
  <c r="Q100" i="2"/>
  <c r="P100" i="2"/>
  <c r="M100" i="2"/>
  <c r="L100" i="2"/>
  <c r="S99" i="2"/>
  <c r="R99" i="2"/>
  <c r="Q99" i="2"/>
  <c r="P99" i="2"/>
  <c r="M99" i="2"/>
  <c r="L99" i="2"/>
  <c r="S98" i="2"/>
  <c r="R98" i="2"/>
  <c r="Q98" i="2"/>
  <c r="P98" i="2"/>
  <c r="M98" i="2"/>
  <c r="L98" i="2"/>
  <c r="S97" i="2"/>
  <c r="R97" i="2"/>
  <c r="Q97" i="2"/>
  <c r="P97" i="2"/>
  <c r="M97" i="2"/>
  <c r="L97" i="2"/>
  <c r="S96" i="2"/>
  <c r="R96" i="2"/>
  <c r="Q96" i="2"/>
  <c r="P96" i="2"/>
  <c r="M96" i="2"/>
  <c r="L96" i="2"/>
  <c r="S95" i="2"/>
  <c r="R95" i="2"/>
  <c r="Q95" i="2"/>
  <c r="P95" i="2"/>
  <c r="M95" i="2"/>
  <c r="L95" i="2"/>
  <c r="S94" i="2"/>
  <c r="R94" i="2"/>
  <c r="Q94" i="2"/>
  <c r="P94" i="2"/>
  <c r="M94" i="2"/>
  <c r="L94" i="2"/>
  <c r="Z91" i="2"/>
  <c r="Y91" i="2"/>
  <c r="X91" i="2"/>
  <c r="W91" i="2"/>
  <c r="V91" i="2"/>
  <c r="U91" i="2"/>
  <c r="T91" i="2"/>
  <c r="O91" i="2"/>
  <c r="N91" i="2"/>
  <c r="K91" i="2"/>
  <c r="J91" i="2"/>
  <c r="I91" i="2"/>
  <c r="S90" i="2"/>
  <c r="R90" i="2"/>
  <c r="Q90" i="2"/>
  <c r="P90" i="2"/>
  <c r="M90" i="2"/>
  <c r="L90" i="2"/>
  <c r="S89" i="2"/>
  <c r="R89" i="2"/>
  <c r="Q89" i="2"/>
  <c r="P89" i="2"/>
  <c r="M89" i="2"/>
  <c r="L89" i="2"/>
  <c r="S88" i="2"/>
  <c r="R88" i="2"/>
  <c r="Q88" i="2"/>
  <c r="P88" i="2"/>
  <c r="M88" i="2"/>
  <c r="L88" i="2"/>
  <c r="S87" i="2"/>
  <c r="R87" i="2"/>
  <c r="Q87" i="2"/>
  <c r="P87" i="2"/>
  <c r="M87" i="2"/>
  <c r="L87" i="2"/>
  <c r="S86" i="2"/>
  <c r="R86" i="2"/>
  <c r="Q86" i="2"/>
  <c r="P86" i="2"/>
  <c r="M86" i="2"/>
  <c r="L86" i="2"/>
  <c r="S85" i="2"/>
  <c r="R85" i="2"/>
  <c r="Q85" i="2"/>
  <c r="P85" i="2"/>
  <c r="M85" i="2"/>
  <c r="L85" i="2"/>
  <c r="S84" i="2"/>
  <c r="R84" i="2"/>
  <c r="Q84" i="2"/>
  <c r="P84" i="2"/>
  <c r="M84" i="2"/>
  <c r="L84" i="2"/>
  <c r="S83" i="2"/>
  <c r="R83" i="2"/>
  <c r="Q83" i="2"/>
  <c r="P83" i="2"/>
  <c r="M83" i="2"/>
  <c r="L83" i="2"/>
  <c r="S82" i="2"/>
  <c r="R82" i="2"/>
  <c r="Q82" i="2"/>
  <c r="P82" i="2"/>
  <c r="M82" i="2"/>
  <c r="M91" i="2" s="1"/>
  <c r="L82" i="2"/>
  <c r="Z79" i="2"/>
  <c r="Y79" i="2"/>
  <c r="X79" i="2"/>
  <c r="W79" i="2"/>
  <c r="V79" i="2"/>
  <c r="U79" i="2"/>
  <c r="T79" i="2"/>
  <c r="O79" i="2"/>
  <c r="N79" i="2"/>
  <c r="K79" i="2"/>
  <c r="I79" i="2"/>
  <c r="S78" i="2"/>
  <c r="S79" i="2" s="1"/>
  <c r="R78" i="2"/>
  <c r="R79" i="2" s="1"/>
  <c r="Q78" i="2"/>
  <c r="Q79" i="2" s="1"/>
  <c r="P78" i="2"/>
  <c r="P79" i="2" s="1"/>
  <c r="M78" i="2"/>
  <c r="M79" i="2" s="1"/>
  <c r="L78" i="2"/>
  <c r="L79" i="2" s="1"/>
  <c r="J78" i="2"/>
  <c r="J79" i="2" s="1"/>
  <c r="Z75" i="2"/>
  <c r="Y75" i="2"/>
  <c r="X75" i="2"/>
  <c r="W75" i="2"/>
  <c r="V75" i="2"/>
  <c r="U75" i="2"/>
  <c r="T75" i="2"/>
  <c r="O75" i="2"/>
  <c r="N75" i="2"/>
  <c r="K75" i="2"/>
  <c r="I75" i="2"/>
  <c r="S74" i="2"/>
  <c r="R74" i="2"/>
  <c r="Q74" i="2"/>
  <c r="P74" i="2"/>
  <c r="M74" i="2"/>
  <c r="L74" i="2"/>
  <c r="S73" i="2"/>
  <c r="R73" i="2"/>
  <c r="Q73" i="2"/>
  <c r="P73" i="2"/>
  <c r="M73" i="2"/>
  <c r="L73" i="2"/>
  <c r="S72" i="2"/>
  <c r="R72" i="2"/>
  <c r="Q72" i="2"/>
  <c r="P72" i="2"/>
  <c r="M72" i="2"/>
  <c r="L72" i="2"/>
  <c r="J72" i="2"/>
  <c r="S71" i="2"/>
  <c r="R71" i="2"/>
  <c r="Q71" i="2"/>
  <c r="P71" i="2"/>
  <c r="M71" i="2"/>
  <c r="L71" i="2"/>
  <c r="J71" i="2"/>
  <c r="J75" i="2" s="1"/>
  <c r="Z68" i="2"/>
  <c r="Y68" i="2"/>
  <c r="X68" i="2"/>
  <c r="W68" i="2"/>
  <c r="V68" i="2"/>
  <c r="U68" i="2"/>
  <c r="T68" i="2"/>
  <c r="O68" i="2"/>
  <c r="N68" i="2"/>
  <c r="K68" i="2"/>
  <c r="I68" i="2"/>
  <c r="S67" i="2"/>
  <c r="R67" i="2"/>
  <c r="Q67" i="2"/>
  <c r="P67" i="2"/>
  <c r="M67" i="2"/>
  <c r="L67" i="2"/>
  <c r="S66" i="2"/>
  <c r="R66" i="2"/>
  <c r="Q66" i="2"/>
  <c r="P66" i="2"/>
  <c r="M66" i="2"/>
  <c r="L66" i="2"/>
  <c r="J66" i="2"/>
  <c r="S65" i="2"/>
  <c r="R65" i="2"/>
  <c r="Q65" i="2"/>
  <c r="P65" i="2"/>
  <c r="M65" i="2"/>
  <c r="L65" i="2"/>
  <c r="J65" i="2"/>
  <c r="S64" i="2"/>
  <c r="R64" i="2"/>
  <c r="Q64" i="2"/>
  <c r="P64" i="2"/>
  <c r="M64" i="2"/>
  <c r="L64" i="2"/>
  <c r="J64" i="2"/>
  <c r="Z61" i="2"/>
  <c r="Y61" i="2"/>
  <c r="X61" i="2"/>
  <c r="W61" i="2"/>
  <c r="V61" i="2"/>
  <c r="U61" i="2"/>
  <c r="T61" i="2"/>
  <c r="O61" i="2"/>
  <c r="N61" i="2"/>
  <c r="K61" i="2"/>
  <c r="I61" i="2"/>
  <c r="S60" i="2"/>
  <c r="R60" i="2"/>
  <c r="Q60" i="2"/>
  <c r="P60" i="2"/>
  <c r="M60" i="2"/>
  <c r="L60" i="2"/>
  <c r="S59" i="2"/>
  <c r="R59" i="2"/>
  <c r="Q59" i="2"/>
  <c r="P59" i="2"/>
  <c r="M59" i="2"/>
  <c r="L59" i="2"/>
  <c r="S58" i="2"/>
  <c r="R58" i="2"/>
  <c r="Q58" i="2"/>
  <c r="P58" i="2"/>
  <c r="M58" i="2"/>
  <c r="L58" i="2"/>
  <c r="S57" i="2"/>
  <c r="R57" i="2"/>
  <c r="Q57" i="2"/>
  <c r="P57" i="2"/>
  <c r="M57" i="2"/>
  <c r="L57" i="2"/>
  <c r="S56" i="2"/>
  <c r="R56" i="2"/>
  <c r="Q56" i="2"/>
  <c r="P56" i="2"/>
  <c r="M56" i="2"/>
  <c r="L56" i="2"/>
  <c r="S55" i="2"/>
  <c r="R55" i="2"/>
  <c r="Q55" i="2"/>
  <c r="P55" i="2"/>
  <c r="M55" i="2"/>
  <c r="L55" i="2"/>
  <c r="S54" i="2"/>
  <c r="R54" i="2"/>
  <c r="Q54" i="2"/>
  <c r="P54" i="2"/>
  <c r="M54" i="2"/>
  <c r="L54" i="2"/>
  <c r="S53" i="2"/>
  <c r="R53" i="2"/>
  <c r="Q53" i="2"/>
  <c r="P53" i="2"/>
  <c r="M53" i="2"/>
  <c r="L53" i="2"/>
  <c r="S52" i="2"/>
  <c r="R52" i="2"/>
  <c r="Q52" i="2"/>
  <c r="P52" i="2"/>
  <c r="M52" i="2"/>
  <c r="L52" i="2"/>
  <c r="S51" i="2"/>
  <c r="R51" i="2"/>
  <c r="Q51" i="2"/>
  <c r="P51" i="2"/>
  <c r="M51" i="2"/>
  <c r="L51" i="2"/>
  <c r="S50" i="2"/>
  <c r="R50" i="2"/>
  <c r="Q50" i="2"/>
  <c r="P50" i="2"/>
  <c r="M50" i="2"/>
  <c r="L50" i="2"/>
  <c r="S49" i="2"/>
  <c r="R49" i="2"/>
  <c r="Q49" i="2"/>
  <c r="P49" i="2"/>
  <c r="M49" i="2"/>
  <c r="L49" i="2"/>
  <c r="S48" i="2"/>
  <c r="R48" i="2"/>
  <c r="Q48" i="2"/>
  <c r="P48" i="2"/>
  <c r="M48" i="2"/>
  <c r="L48" i="2"/>
  <c r="S47" i="2"/>
  <c r="R47" i="2"/>
  <c r="Q47" i="2"/>
  <c r="P47" i="2"/>
  <c r="M47" i="2"/>
  <c r="L47" i="2"/>
  <c r="S46" i="2"/>
  <c r="R46" i="2"/>
  <c r="Q46" i="2"/>
  <c r="P46" i="2"/>
  <c r="M46" i="2"/>
  <c r="L46" i="2"/>
  <c r="S45" i="2"/>
  <c r="R45" i="2"/>
  <c r="Q45" i="2"/>
  <c r="P45" i="2"/>
  <c r="M45" i="2"/>
  <c r="L45" i="2"/>
  <c r="S44" i="2"/>
  <c r="R44" i="2"/>
  <c r="Q44" i="2"/>
  <c r="P44" i="2"/>
  <c r="M44" i="2"/>
  <c r="L44" i="2"/>
  <c r="J44" i="2"/>
  <c r="S43" i="2"/>
  <c r="R43" i="2"/>
  <c r="Q43" i="2"/>
  <c r="P43" i="2"/>
  <c r="M43" i="2"/>
  <c r="L43" i="2"/>
  <c r="J43" i="2"/>
  <c r="S42" i="2"/>
  <c r="R42" i="2"/>
  <c r="Q42" i="2"/>
  <c r="P42" i="2"/>
  <c r="M42" i="2"/>
  <c r="L42" i="2"/>
  <c r="J42" i="2"/>
  <c r="S41" i="2"/>
  <c r="R41" i="2"/>
  <c r="Q41" i="2"/>
  <c r="P41" i="2"/>
  <c r="M41" i="2"/>
  <c r="L41" i="2"/>
  <c r="S40" i="2"/>
  <c r="R40" i="2"/>
  <c r="Q40" i="2"/>
  <c r="P40" i="2"/>
  <c r="J40" i="2"/>
  <c r="Z37" i="2"/>
  <c r="Y37" i="2"/>
  <c r="X37" i="2"/>
  <c r="W37" i="2"/>
  <c r="V37" i="2"/>
  <c r="U37" i="2"/>
  <c r="T37" i="2"/>
  <c r="O37" i="2"/>
  <c r="N37" i="2"/>
  <c r="K37" i="2"/>
  <c r="J37" i="2"/>
  <c r="I37" i="2"/>
  <c r="S36" i="2"/>
  <c r="S37" i="2" s="1"/>
  <c r="R36" i="2"/>
  <c r="R37" i="2" s="1"/>
  <c r="Q36" i="2"/>
  <c r="Q37" i="2" s="1"/>
  <c r="P36" i="2"/>
  <c r="P37" i="2" s="1"/>
  <c r="M36" i="2"/>
  <c r="M37" i="2" s="1"/>
  <c r="L36" i="2"/>
  <c r="L37" i="2" s="1"/>
  <c r="Z33" i="2"/>
  <c r="Y33" i="2"/>
  <c r="X33" i="2"/>
  <c r="W33" i="2"/>
  <c r="V33" i="2"/>
  <c r="U33" i="2"/>
  <c r="T33" i="2"/>
  <c r="O33" i="2"/>
  <c r="N33" i="2"/>
  <c r="K33" i="2"/>
  <c r="J33" i="2"/>
  <c r="I33" i="2"/>
  <c r="S32" i="2"/>
  <c r="S33" i="2" s="1"/>
  <c r="R32" i="2"/>
  <c r="R33" i="2" s="1"/>
  <c r="Q32" i="2"/>
  <c r="Q33" i="2" s="1"/>
  <c r="P32" i="2"/>
  <c r="P33" i="2" s="1"/>
  <c r="M32" i="2"/>
  <c r="M33" i="2" s="1"/>
  <c r="L32" i="2"/>
  <c r="L33" i="2" s="1"/>
  <c r="Z29" i="2"/>
  <c r="Y29" i="2"/>
  <c r="X29" i="2"/>
  <c r="W29" i="2"/>
  <c r="V29" i="2"/>
  <c r="U29" i="2"/>
  <c r="T29" i="2"/>
  <c r="O29" i="2"/>
  <c r="N29" i="2"/>
  <c r="K29" i="2"/>
  <c r="J29" i="2"/>
  <c r="I29" i="2"/>
  <c r="S28" i="2"/>
  <c r="S29" i="2" s="1"/>
  <c r="R28" i="2"/>
  <c r="R29" i="2" s="1"/>
  <c r="Q28" i="2"/>
  <c r="Q29" i="2" s="1"/>
  <c r="P28" i="2"/>
  <c r="P29" i="2" s="1"/>
  <c r="M28" i="2"/>
  <c r="M29" i="2" s="1"/>
  <c r="L28" i="2"/>
  <c r="L29" i="2" s="1"/>
  <c r="Z25" i="2"/>
  <c r="Y25" i="2"/>
  <c r="X25" i="2"/>
  <c r="W25" i="2"/>
  <c r="V25" i="2"/>
  <c r="U25" i="2"/>
  <c r="T25" i="2"/>
  <c r="O25" i="2"/>
  <c r="N25" i="2"/>
  <c r="K25" i="2"/>
  <c r="I25" i="2"/>
  <c r="S24" i="2"/>
  <c r="R24" i="2"/>
  <c r="Q24" i="2"/>
  <c r="P24" i="2"/>
  <c r="M24" i="2"/>
  <c r="L24" i="2"/>
  <c r="S23" i="2"/>
  <c r="R23" i="2"/>
  <c r="Q23" i="2"/>
  <c r="P23" i="2"/>
  <c r="M23" i="2"/>
  <c r="L23" i="2"/>
  <c r="S22" i="2"/>
  <c r="R22" i="2"/>
  <c r="Q22" i="2"/>
  <c r="P22" i="2"/>
  <c r="M22" i="2"/>
  <c r="L22" i="2"/>
  <c r="S21" i="2"/>
  <c r="R21" i="2"/>
  <c r="Q21" i="2"/>
  <c r="P21" i="2"/>
  <c r="M21" i="2"/>
  <c r="L21" i="2"/>
  <c r="S20" i="2"/>
  <c r="R20" i="2"/>
  <c r="Q20" i="2"/>
  <c r="P20" i="2"/>
  <c r="M20" i="2"/>
  <c r="L20" i="2"/>
  <c r="S19" i="2"/>
  <c r="R19" i="2"/>
  <c r="Q19" i="2"/>
  <c r="P19" i="2"/>
  <c r="M19" i="2"/>
  <c r="L19" i="2"/>
  <c r="L25" i="2" s="1"/>
  <c r="J19" i="2"/>
  <c r="J25" i="2" s="1"/>
  <c r="Z16" i="2"/>
  <c r="Y16" i="2"/>
  <c r="X16" i="2"/>
  <c r="W16" i="2"/>
  <c r="V16" i="2"/>
  <c r="U16" i="2"/>
  <c r="T16" i="2"/>
  <c r="O16" i="2"/>
  <c r="O821" i="2" s="1"/>
  <c r="N16" i="2"/>
  <c r="I16" i="2"/>
  <c r="S15" i="2"/>
  <c r="R15" i="2"/>
  <c r="Q15" i="2"/>
  <c r="P15" i="2"/>
  <c r="M15" i="2"/>
  <c r="L15" i="2"/>
  <c r="S14" i="2"/>
  <c r="R14" i="2"/>
  <c r="Q14" i="2"/>
  <c r="P14" i="2"/>
  <c r="M14" i="2"/>
  <c r="L14" i="2"/>
  <c r="S13" i="2"/>
  <c r="R13" i="2"/>
  <c r="Q13" i="2"/>
  <c r="P13" i="2"/>
  <c r="M13" i="2"/>
  <c r="L13" i="2"/>
  <c r="S12" i="2"/>
  <c r="R12" i="2"/>
  <c r="Q12" i="2"/>
  <c r="P12" i="2"/>
  <c r="M12" i="2"/>
  <c r="L12" i="2"/>
  <c r="S11" i="2"/>
  <c r="R11" i="2"/>
  <c r="Q11" i="2"/>
  <c r="P11" i="2"/>
  <c r="M11" i="2"/>
  <c r="L11" i="2"/>
  <c r="S10" i="2"/>
  <c r="R10" i="2"/>
  <c r="Q10" i="2"/>
  <c r="P10" i="2"/>
  <c r="M10" i="2"/>
  <c r="L10" i="2"/>
  <c r="S9" i="2"/>
  <c r="R9" i="2"/>
  <c r="Q9" i="2"/>
  <c r="P9" i="2"/>
  <c r="M9" i="2"/>
  <c r="L9" i="2"/>
  <c r="K9" i="2"/>
  <c r="K16" i="2" s="1"/>
  <c r="S8" i="2"/>
  <c r="R8" i="2"/>
  <c r="Q8" i="2"/>
  <c r="P8" i="2"/>
  <c r="M8" i="2"/>
  <c r="L8" i="2"/>
  <c r="S7" i="2"/>
  <c r="R7" i="2"/>
  <c r="Q7" i="2"/>
  <c r="P7" i="2"/>
  <c r="M7" i="2"/>
  <c r="L7" i="2"/>
  <c r="S6" i="2"/>
  <c r="R6" i="2"/>
  <c r="Q6" i="2"/>
  <c r="P6" i="2"/>
  <c r="M6" i="2"/>
  <c r="L6" i="2"/>
  <c r="S5" i="2"/>
  <c r="R5" i="2"/>
  <c r="Q5" i="2"/>
  <c r="P5" i="2"/>
  <c r="M5" i="2"/>
  <c r="L5" i="2"/>
  <c r="S4" i="2"/>
  <c r="R4" i="2"/>
  <c r="Q4" i="2"/>
  <c r="P4" i="2"/>
  <c r="M4" i="2"/>
  <c r="L4" i="2"/>
  <c r="S3" i="2"/>
  <c r="R3" i="2"/>
  <c r="Q3" i="2"/>
  <c r="P3" i="2"/>
  <c r="J3" i="2"/>
  <c r="S2" i="2"/>
  <c r="R2" i="2"/>
  <c r="Q2" i="2"/>
  <c r="P2" i="2"/>
  <c r="M2" i="2"/>
  <c r="L2" i="2"/>
  <c r="J2" i="2"/>
  <c r="E8" i="1"/>
  <c r="D8" i="1"/>
  <c r="C8" i="1"/>
  <c r="E7" i="1"/>
  <c r="D7" i="1"/>
  <c r="C7" i="1"/>
  <c r="E3" i="1"/>
  <c r="D3" i="1"/>
  <c r="C3" i="1"/>
  <c r="E25" i="4" l="1"/>
  <c r="C25" i="4"/>
  <c r="D18" i="4"/>
  <c r="D33" i="4" s="1"/>
  <c r="G6" i="4"/>
  <c r="G5" i="4" s="1"/>
  <c r="G18" i="4" s="1"/>
  <c r="F5" i="4"/>
  <c r="F18" i="4" s="1"/>
  <c r="E5" i="4"/>
  <c r="E18" i="4" s="1"/>
  <c r="E33" i="4" s="1"/>
  <c r="O31" i="3"/>
  <c r="S31" i="3"/>
  <c r="M31" i="3"/>
  <c r="R31" i="3"/>
  <c r="J68" i="2"/>
  <c r="R165" i="2"/>
  <c r="L296" i="2"/>
  <c r="Q672" i="2"/>
  <c r="M672" i="2"/>
  <c r="K31" i="3"/>
  <c r="J61" i="2"/>
  <c r="T31" i="3"/>
  <c r="Q25" i="2"/>
  <c r="Q31" i="3"/>
  <c r="L306" i="2"/>
  <c r="M774" i="2"/>
  <c r="M296" i="2"/>
  <c r="M306" i="2"/>
  <c r="P155" i="2"/>
  <c r="Q134" i="2"/>
  <c r="P91" i="2"/>
  <c r="M273" i="2"/>
  <c r="L61" i="2"/>
  <c r="M68" i="2"/>
  <c r="P75" i="2"/>
  <c r="Q91" i="2"/>
  <c r="S134" i="2"/>
  <c r="P206" i="2"/>
  <c r="P681" i="2"/>
  <c r="Q819" i="2"/>
  <c r="Q291" i="2"/>
  <c r="J134" i="2"/>
  <c r="Q165" i="2"/>
  <c r="P183" i="2"/>
  <c r="M201" i="2"/>
  <c r="Q206" i="2"/>
  <c r="S291" i="2"/>
  <c r="L594" i="2"/>
  <c r="L662" i="2"/>
  <c r="S662" i="2"/>
  <c r="S672" i="2"/>
  <c r="Q681" i="2"/>
  <c r="S681" i="2"/>
  <c r="R206" i="2"/>
  <c r="Q698" i="2"/>
  <c r="M761" i="2"/>
  <c r="P761" i="2"/>
  <c r="R134" i="2"/>
  <c r="Q183" i="2"/>
  <c r="P201" i="2"/>
  <c r="P273" i="2"/>
  <c r="R291" i="2"/>
  <c r="R296" i="2"/>
  <c r="Q337" i="2"/>
  <c r="L507" i="2"/>
  <c r="M594" i="2"/>
  <c r="M662" i="2"/>
  <c r="L667" i="2"/>
  <c r="P667" i="2"/>
  <c r="M681" i="2"/>
  <c r="R698" i="2"/>
  <c r="S774" i="2"/>
  <c r="R819" i="2"/>
  <c r="S819" i="2"/>
  <c r="K824" i="2"/>
  <c r="K825" i="2" s="1"/>
  <c r="U821" i="2"/>
  <c r="Q75" i="2"/>
  <c r="Q155" i="2"/>
  <c r="L16" i="2"/>
  <c r="P594" i="2"/>
  <c r="P662" i="2"/>
  <c r="Q761" i="2"/>
  <c r="Q306" i="2"/>
  <c r="R337" i="2"/>
  <c r="M507" i="2"/>
  <c r="M16" i="2"/>
  <c r="K821" i="2"/>
  <c r="V821" i="2"/>
  <c r="P25" i="2"/>
  <c r="S75" i="2"/>
  <c r="S91" i="2"/>
  <c r="P121" i="2"/>
  <c r="R121" i="2"/>
  <c r="S155" i="2"/>
  <c r="L165" i="2"/>
  <c r="S183" i="2"/>
  <c r="R201" i="2"/>
  <c r="R273" i="2"/>
  <c r="S337" i="2"/>
  <c r="P507" i="2"/>
  <c r="Q594" i="2"/>
  <c r="Q662" i="2"/>
  <c r="L698" i="2"/>
  <c r="P698" i="2"/>
  <c r="R761" i="2"/>
  <c r="M61" i="2"/>
  <c r="M25" i="2"/>
  <c r="R91" i="2"/>
  <c r="R155" i="2"/>
  <c r="P824" i="2"/>
  <c r="P825" i="2" s="1"/>
  <c r="W821" i="2"/>
  <c r="P61" i="2"/>
  <c r="S68" i="2"/>
  <c r="Q121" i="2"/>
  <c r="M165" i="2"/>
  <c r="J183" i="2"/>
  <c r="S201" i="2"/>
  <c r="S273" i="2"/>
  <c r="J291" i="2"/>
  <c r="S306" i="2"/>
  <c r="Q507" i="2"/>
  <c r="R594" i="2"/>
  <c r="R662" i="2"/>
  <c r="L672" i="2"/>
  <c r="R681" i="2"/>
  <c r="M698" i="2"/>
  <c r="S761" i="2"/>
  <c r="L774" i="2"/>
  <c r="L121" i="2"/>
  <c r="R68" i="2"/>
  <c r="M121" i="2"/>
  <c r="Q273" i="2"/>
  <c r="P16" i="2"/>
  <c r="S824" i="2"/>
  <c r="S825" i="2" s="1"/>
  <c r="X821" i="2"/>
  <c r="R25" i="2"/>
  <c r="Q61" i="2"/>
  <c r="L134" i="2"/>
  <c r="P165" i="2"/>
  <c r="L206" i="2"/>
  <c r="L291" i="2"/>
  <c r="R667" i="2"/>
  <c r="L819" i="2"/>
  <c r="P68" i="2"/>
  <c r="Q68" i="2"/>
  <c r="R183" i="2"/>
  <c r="R824" i="2"/>
  <c r="R825" i="2" s="1"/>
  <c r="I821" i="2"/>
  <c r="Y821" i="2"/>
  <c r="S25" i="2"/>
  <c r="R61" i="2"/>
  <c r="L75" i="2"/>
  <c r="L91" i="2"/>
  <c r="S121" i="2"/>
  <c r="M134" i="2"/>
  <c r="L155" i="2"/>
  <c r="L183" i="2"/>
  <c r="J201" i="2"/>
  <c r="M291" i="2"/>
  <c r="L337" i="2"/>
  <c r="P337" i="2"/>
  <c r="S507" i="2"/>
  <c r="R507" i="2"/>
  <c r="J507" i="2"/>
  <c r="J594" i="2"/>
  <c r="J662" i="2"/>
  <c r="R672" i="2"/>
  <c r="J698" i="2"/>
  <c r="S698" i="2"/>
  <c r="P774" i="2"/>
  <c r="R774" i="2"/>
  <c r="J824" i="2"/>
  <c r="J825" i="2" s="1"/>
  <c r="T821" i="2"/>
  <c r="R75" i="2"/>
  <c r="Q201" i="2"/>
  <c r="S206" i="2"/>
  <c r="S296" i="2"/>
  <c r="Q824" i="2"/>
  <c r="Q825" i="2" s="1"/>
  <c r="Q826" i="2" s="1"/>
  <c r="Q827" i="2" s="1"/>
  <c r="S16" i="2"/>
  <c r="N821" i="2"/>
  <c r="Z821" i="2"/>
  <c r="S61" i="2"/>
  <c r="L68" i="2"/>
  <c r="M75" i="2"/>
  <c r="P134" i="2"/>
  <c r="M155" i="2"/>
  <c r="M183" i="2"/>
  <c r="L201" i="2"/>
  <c r="L273" i="2"/>
  <c r="P291" i="2"/>
  <c r="M337" i="2"/>
  <c r="S594" i="2"/>
  <c r="L761" i="2"/>
  <c r="Q774" i="2"/>
  <c r="P819" i="2"/>
  <c r="K826" i="2"/>
  <c r="K827" i="2" s="1"/>
  <c r="N826" i="2"/>
  <c r="N827" i="2" s="1"/>
  <c r="L31" i="3"/>
  <c r="O839" i="2"/>
  <c r="N837" i="2"/>
  <c r="N31" i="3"/>
  <c r="Q16" i="2"/>
  <c r="L824" i="2"/>
  <c r="L825" i="2" s="1"/>
  <c r="I825" i="2"/>
  <c r="J16" i="2"/>
  <c r="R16" i="2"/>
  <c r="M824" i="2"/>
  <c r="M825" i="2" s="1"/>
  <c r="L837" i="2"/>
  <c r="F25" i="4" l="1"/>
  <c r="F33" i="4" s="1"/>
  <c r="G25" i="4"/>
  <c r="G33" i="4" s="1"/>
  <c r="P821" i="2"/>
  <c r="S821" i="2"/>
  <c r="L821" i="2"/>
  <c r="M821" i="2"/>
  <c r="J821" i="2"/>
  <c r="S826" i="2"/>
  <c r="S827" i="2" s="1"/>
  <c r="P826" i="2"/>
  <c r="P827" i="2" s="1"/>
  <c r="M830" i="2"/>
  <c r="M846" i="2" s="1"/>
  <c r="Q821" i="2"/>
  <c r="R826" i="2"/>
  <c r="R827" i="2" s="1"/>
  <c r="R821" i="2"/>
  <c r="K32" i="3"/>
  <c r="N36" i="3"/>
  <c r="N37" i="3"/>
  <c r="O37" i="3" s="1"/>
  <c r="P37" i="3" s="1"/>
  <c r="Q37" i="3" s="1"/>
  <c r="N32" i="3"/>
  <c r="I826" i="2"/>
  <c r="N830" i="2"/>
  <c r="N831" i="2"/>
  <c r="N847" i="2" s="1"/>
  <c r="J826" i="2"/>
  <c r="J827" i="2" s="1"/>
  <c r="L826" i="2"/>
  <c r="P839" i="2"/>
  <c r="P837" i="2" s="1"/>
  <c r="O837" i="2"/>
  <c r="M831" i="2"/>
  <c r="M826" i="2"/>
  <c r="M827" i="2" s="1"/>
  <c r="L827" i="2" l="1"/>
  <c r="P831" i="2" s="1"/>
  <c r="P847" i="2" s="1"/>
  <c r="O831" i="2"/>
  <c r="O847" i="2" s="1"/>
  <c r="I827" i="2"/>
  <c r="P830" i="2" s="1"/>
  <c r="O830" i="2"/>
  <c r="M847" i="2"/>
  <c r="M845" i="2" s="1"/>
  <c r="M832" i="2"/>
  <c r="O36" i="3"/>
  <c r="N38" i="3"/>
  <c r="L32" i="3"/>
  <c r="K33" i="3"/>
  <c r="L33" i="3" s="1"/>
  <c r="N846" i="2"/>
  <c r="N845" i="2" s="1"/>
  <c r="N850" i="2" s="1"/>
  <c r="C4" i="1" s="1"/>
  <c r="N832" i="2"/>
  <c r="O832" i="2" l="1"/>
  <c r="O846" i="2"/>
  <c r="O845" i="2" s="1"/>
  <c r="O850" i="2" s="1"/>
  <c r="D4" i="1" s="1"/>
  <c r="P832" i="2"/>
  <c r="P846" i="2"/>
  <c r="P845" i="2" s="1"/>
  <c r="P850" i="2" s="1"/>
  <c r="E4" i="1" s="1"/>
  <c r="P36" i="3"/>
  <c r="O38" i="3"/>
  <c r="O39" i="3" l="1"/>
  <c r="C5" i="1"/>
  <c r="C6" i="1" s="1"/>
  <c r="C9" i="1" s="1"/>
  <c r="Q36" i="3"/>
  <c r="Q38" i="3" s="1"/>
  <c r="E5" i="1" s="1"/>
  <c r="E6" i="1" s="1"/>
  <c r="E9" i="1" s="1"/>
  <c r="P38" i="3"/>
  <c r="D5" i="1" s="1"/>
  <c r="D6" i="1" s="1"/>
  <c r="D9" i="1" s="1"/>
</calcChain>
</file>

<file path=xl/sharedStrings.xml><?xml version="1.0" encoding="utf-8"?>
<sst xmlns="http://schemas.openxmlformats.org/spreadsheetml/2006/main" count="2336" uniqueCount="311">
  <si>
    <t>MS</t>
  </si>
  <si>
    <t>SM</t>
  </si>
  <si>
    <t>Directors</t>
  </si>
  <si>
    <t>Leave</t>
  </si>
  <si>
    <t>Total Emp Costs</t>
  </si>
  <si>
    <t>JOB CODE</t>
  </si>
  <si>
    <t>VOTE NO</t>
  </si>
  <si>
    <t>EMP NO.</t>
  </si>
  <si>
    <t>POSITION/ TITLE</t>
  </si>
  <si>
    <t xml:space="preserve">RACE </t>
  </si>
  <si>
    <t>GENDER</t>
  </si>
  <si>
    <t xml:space="preserve">COSTCENTER </t>
  </si>
  <si>
    <t>POST LEVEL</t>
  </si>
  <si>
    <t>AGE</t>
  </si>
  <si>
    <t>ANNUAL SALARY</t>
  </si>
  <si>
    <t>CELL ALL</t>
  </si>
  <si>
    <t>BONUS</t>
  </si>
  <si>
    <t xml:space="preserve">HOUSE SUB </t>
  </si>
  <si>
    <t>BARGAIN</t>
  </si>
  <si>
    <t>CAR FIXED</t>
  </si>
  <si>
    <t xml:space="preserve">ACTING ALLOWANCE </t>
  </si>
  <si>
    <t>GROUP CC</t>
  </si>
  <si>
    <t>MEDICAL CC</t>
  </si>
  <si>
    <t>PENSION CC</t>
  </si>
  <si>
    <t>UIF CC</t>
  </si>
  <si>
    <t>ACTING ALLOWANCE (2018/19 ACTUALS)</t>
  </si>
  <si>
    <t>OVERTIME (ACTUALS 2018/19 June)</t>
  </si>
  <si>
    <t>NIGHT - SHIFT (ACTUALS OF 2018/19 Jun)</t>
  </si>
  <si>
    <t>STANDBY (ACTUALS 2018/19 June)</t>
  </si>
  <si>
    <t>LEAVE          PROVISION (ACTUALS 2018/19)</t>
  </si>
  <si>
    <t>LONG SERVICES  (CALCULATION) (Current)</t>
  </si>
  <si>
    <t>LONG SERVICES  (CALCULATION) Non- Current</t>
  </si>
  <si>
    <t>ASSET MANAGER</t>
  </si>
  <si>
    <t>W</t>
  </si>
  <si>
    <t>M</t>
  </si>
  <si>
    <t>GM: INTERNAL AUDIT</t>
  </si>
  <si>
    <t>A</t>
  </si>
  <si>
    <t>F</t>
  </si>
  <si>
    <t>SEC57</t>
  </si>
  <si>
    <t>ASST MANAGER RISK MANAGEM</t>
  </si>
  <si>
    <t>SNR IT AUDITOR</t>
  </si>
  <si>
    <t>INTERNAL AUDITOR</t>
  </si>
  <si>
    <t>SNR INTERNAL AUDITOR</t>
  </si>
  <si>
    <t>INTERN</t>
  </si>
  <si>
    <t>MANAGER: INFORMATION MNG</t>
  </si>
  <si>
    <t>DESKTOP SUITE SUPPORT</t>
  </si>
  <si>
    <t>USER SYSTEM ADMINISTRATOR</t>
  </si>
  <si>
    <t>SERVER HARDWARE SPECIALIS</t>
  </si>
  <si>
    <t>CONVERGED COMM SUPPORT</t>
  </si>
  <si>
    <t>ENQUIRY OFFICER</t>
  </si>
  <si>
    <t>ARTISAN ASSISTANT</t>
  </si>
  <si>
    <t>ADMINISTRATIVE OFFICER</t>
  </si>
  <si>
    <t>GENERAL MANAGER : STRATEG</t>
  </si>
  <si>
    <t>EXECUTIVE SECRETARY</t>
  </si>
  <si>
    <t>SERVICE DELIVERY CORDINAT</t>
  </si>
  <si>
    <t>TYPIST/RECEPTIONIST</t>
  </si>
  <si>
    <t>GENERAL WORKER</t>
  </si>
  <si>
    <t>CLERK GRADE 1</t>
  </si>
  <si>
    <t>LEGAL &amp; COMPLIANCE OFFICE</t>
  </si>
  <si>
    <t>WELLNESS OFFICER</t>
  </si>
  <si>
    <t>HEALTH &amp; SAFETY OFFICER</t>
  </si>
  <si>
    <t>HEALTH AND SAFETY OFFICER</t>
  </si>
  <si>
    <t>ASST MANAGER:MARKET&amp; COMM</t>
  </si>
  <si>
    <t>COMMUNICATIONS OFFICER</t>
  </si>
  <si>
    <t>CALL CENTRE SUPERVISOR</t>
  </si>
  <si>
    <t>SNR ADMINISTRATION OFFICE</t>
  </si>
  <si>
    <t>ASSET&amp;DISP MNG SPECIALIST</t>
  </si>
  <si>
    <t>SENIOR HR OFFICER</t>
  </si>
  <si>
    <t>CHIEF ACCOUNTING OFFICER</t>
  </si>
  <si>
    <t>ASST MANAGER:EXPENDITURE</t>
  </si>
  <si>
    <t>CLERK GR 1</t>
  </si>
  <si>
    <t>CHIEF ACCOUNTING  OFFICER</t>
  </si>
  <si>
    <t>ASS ACCOUNTANT:ACC SERVIC</t>
  </si>
  <si>
    <t>ASS ACCOUNTANT : EXP</t>
  </si>
  <si>
    <t>ASS MANAGER:REVENUE COLL</t>
  </si>
  <si>
    <t>ACCOUNTANT:MERCHANT MNG</t>
  </si>
  <si>
    <t>CASHIER</t>
  </si>
  <si>
    <t>ACCOUNTANT CREDIT ALLOC</t>
  </si>
  <si>
    <t>ASST MANAGER: MERCHANT</t>
  </si>
  <si>
    <t>ASST ACCOUNTANT:DEBT COLT</t>
  </si>
  <si>
    <t>GM: REVENUE</t>
  </si>
  <si>
    <t>ASST MANAGER:BILING</t>
  </si>
  <si>
    <t>ASST MANAGER:COUNTER SEV</t>
  </si>
  <si>
    <t>ASST ACCOUNTANT DEBT COLL</t>
  </si>
  <si>
    <t>ACCOUNTANT:REVENUE COLLEC</t>
  </si>
  <si>
    <t>ACCOUNTANT:DEBT COLLECTIO</t>
  </si>
  <si>
    <t>ASST MANAGER: DEBT MNG</t>
  </si>
  <si>
    <t>ASS ACCOUNTANT:MERCHANT</t>
  </si>
  <si>
    <t>ASS ACCOUNTANT:RVN INCOME</t>
  </si>
  <si>
    <t>ASS ACCOUNTANT RNV INCOME</t>
  </si>
  <si>
    <t>ASST ACCOUNTANT:DEBTOR CO</t>
  </si>
  <si>
    <t>ACCOUNTANT:BILLING</t>
  </si>
  <si>
    <t>ASST ACCOUNTANT DEBT COLT</t>
  </si>
  <si>
    <t>ACCOUNTANT:METER MANAGT</t>
  </si>
  <si>
    <t>ASST ACCOUNTANT:COUNTER S</t>
  </si>
  <si>
    <t>ASS ACCOUNTANT:COUNTER SE</t>
  </si>
  <si>
    <t>ACCOUNTANT:REPORTING&amp;COMP</t>
  </si>
  <si>
    <t>MANAGER:BUDGET&amp;MONITORING</t>
  </si>
  <si>
    <t>ASS MANAGER:MUNIC SUPPORT</t>
  </si>
  <si>
    <t>ASST MANAGER: REP.&amp; COMP</t>
  </si>
  <si>
    <t>GM: COMPLIANCE</t>
  </si>
  <si>
    <t>ACCOUNTANT:MUNC SUPPORT</t>
  </si>
  <si>
    <t>ACCOUNTANT:ACCOUNTING SRV</t>
  </si>
  <si>
    <t>MANAGER:ACCOUNTING&amp;COMPLI</t>
  </si>
  <si>
    <t>ACCOUNTANT : BUDGET PREP</t>
  </si>
  <si>
    <t>CLERK GR1</t>
  </si>
  <si>
    <t>SUPPLY CHAIN PRACTITIONER</t>
  </si>
  <si>
    <t>OFFICE AID</t>
  </si>
  <si>
    <t>SNR SUPPLY CHAIN PRACTITI</t>
  </si>
  <si>
    <t>C</t>
  </si>
  <si>
    <t>STOREMAN</t>
  </si>
  <si>
    <t>BID OFFICER</t>
  </si>
  <si>
    <t>ACQUISITION &amp; BEE OFFICER</t>
  </si>
  <si>
    <t>TEST ROOM ASSISTANT</t>
  </si>
  <si>
    <t>RECEPTIONIST/TYPIST</t>
  </si>
  <si>
    <t>MANAGER SUPPLY CHAIN MAN.</t>
  </si>
  <si>
    <t>HUMAN RESOURCE OFF:SKILLS</t>
  </si>
  <si>
    <t>SENIOR SECRETARY</t>
  </si>
  <si>
    <t>GM:HUMAN RESOURCE DEVELOP</t>
  </si>
  <si>
    <t>HUMAN RESOURCE OFFICER</t>
  </si>
  <si>
    <t>MANAGER: HUMAN RESOURCE</t>
  </si>
  <si>
    <t>HR OFFICER</t>
  </si>
  <si>
    <t>CHIEF CLERK</t>
  </si>
  <si>
    <t>ACCOUNTANT PAYROLL</t>
  </si>
  <si>
    <t>ENG IN TRN/SNR/FRT ENGINE</t>
  </si>
  <si>
    <t>ASST MANAGER: EMPLOYMENT</t>
  </si>
  <si>
    <t>MANAGER:LABOUR RELATION</t>
  </si>
  <si>
    <t>HUMAN RESOURCES OFF</t>
  </si>
  <si>
    <t>EMPLOYMENT EQUITY OFFICER</t>
  </si>
  <si>
    <t>MANAGER HRD</t>
  </si>
  <si>
    <t>SENIOR TRAINING OFFICER</t>
  </si>
  <si>
    <t>TRAINING OFFICER/SNR</t>
  </si>
  <si>
    <t>ASST/ELEC TRAINING OFF/SR</t>
  </si>
  <si>
    <t>JUNIOR ELECTRICIAN</t>
  </si>
  <si>
    <t>SKILLS DEVELOPMENT OFFICE</t>
  </si>
  <si>
    <t>APPRENTICE/JUNIOR ELECT</t>
  </si>
  <si>
    <t>APPRE // JNR ELECTRIAN</t>
  </si>
  <si>
    <t>HR OFFICER :JOB PROFILING</t>
  </si>
  <si>
    <t>TRADE WORKER GRIII</t>
  </si>
  <si>
    <t>TRADE WORKER GR III</t>
  </si>
  <si>
    <t>TRADE WORKER GRI/II/III/S</t>
  </si>
  <si>
    <t>SENIOR  ELECTRICIAN</t>
  </si>
  <si>
    <t>KEY CUSTOMER CONSULTANT</t>
  </si>
  <si>
    <t>TRADE WORKER GR 11</t>
  </si>
  <si>
    <t>CLERK GR I</t>
  </si>
  <si>
    <t>JNR ELECTRICIAN/ELEC/SNR</t>
  </si>
  <si>
    <t>SENIOR ELECTRICIAN</t>
  </si>
  <si>
    <t>TRADE WORKER GR  III</t>
  </si>
  <si>
    <t>FIRST ENGINEER</t>
  </si>
  <si>
    <t>16/15</t>
  </si>
  <si>
    <t>DATA CAPTURER</t>
  </si>
  <si>
    <t>ENGINEERING ASSISTANT</t>
  </si>
  <si>
    <t>ELECTRICIAN</t>
  </si>
  <si>
    <t>ELETRICIAN</t>
  </si>
  <si>
    <t>ENQUIRY OFFOCER</t>
  </si>
  <si>
    <t>ENGINEER ASSISTANT/SNR</t>
  </si>
  <si>
    <t>SNR ENGINEERING ASS/FIRST</t>
  </si>
  <si>
    <t>CONSUMER ANALYST</t>
  </si>
  <si>
    <t>CHIEF ENGINEERING ASST</t>
  </si>
  <si>
    <t>DATABASE DEVELOPER</t>
  </si>
  <si>
    <t>SYSTEM SUPPORT OFFICER</t>
  </si>
  <si>
    <t>ADD SUPPORT PRACTITIONER</t>
  </si>
  <si>
    <t>DATA ANALYST</t>
  </si>
  <si>
    <t>SECRETARY</t>
  </si>
  <si>
    <t>SOFTWARE &amp; DATABASE DEV</t>
  </si>
  <si>
    <t>CONTROL TECH//FIRST ENGIN</t>
  </si>
  <si>
    <t>MANAGER :CUSTOMER SER</t>
  </si>
  <si>
    <t>JNR/DRAUGHTSMAN/SNR</t>
  </si>
  <si>
    <t>FIRST DRAUGHTSMAN</t>
  </si>
  <si>
    <t>FIRST ENGINEERING ASST</t>
  </si>
  <si>
    <t>GM :PLANNING</t>
  </si>
  <si>
    <t>ENG ASS//SNR//FIRST</t>
  </si>
  <si>
    <t>ENGINEERING ASST/SENIOR</t>
  </si>
  <si>
    <t>MANAGER: DESIGN</t>
  </si>
  <si>
    <t>FIRST ENGINEERING ASSIST</t>
  </si>
  <si>
    <t>SNR/ENGINEERING ASS/FIRST</t>
  </si>
  <si>
    <t>LAND AFFAIRS OFFICER</t>
  </si>
  <si>
    <t>LAND ACQUISITION OFFICER</t>
  </si>
  <si>
    <t>DRAUGHTSMAN</t>
  </si>
  <si>
    <t>GIS SPECIALIST</t>
  </si>
  <si>
    <t>PHOTO COPIER</t>
  </si>
  <si>
    <t>TEST ROOM ASS</t>
  </si>
  <si>
    <t>STORE ATTENDANT</t>
  </si>
  <si>
    <t>SUPERINTENDENT</t>
  </si>
  <si>
    <t>WORD PROCESSING OP/CLERK</t>
  </si>
  <si>
    <t>CONTROL TECHNICIAN</t>
  </si>
  <si>
    <t>0908H</t>
  </si>
  <si>
    <t>WIRING INSPECTOR</t>
  </si>
  <si>
    <t>SPECIAL GRADE FACTOTUM</t>
  </si>
  <si>
    <t>SUPERINTENDANT</t>
  </si>
  <si>
    <t>MANAGER: METERING</t>
  </si>
  <si>
    <t>FIRST ENGINEER ASSISTANT</t>
  </si>
  <si>
    <t>CHIEF SUPERINTENDENT</t>
  </si>
  <si>
    <t>TRADE WORKER GR III/SPEC</t>
  </si>
  <si>
    <t>TRADE WORKER GR 1II</t>
  </si>
  <si>
    <t>SENIOR ENGINEERING ASSIST</t>
  </si>
  <si>
    <t>TRADE WORKER 11</t>
  </si>
  <si>
    <t>TRADE WORKER GR IV</t>
  </si>
  <si>
    <t>MANAGER:NETWORK MAINTENAN</t>
  </si>
  <si>
    <t>TRADE WORKER GR II</t>
  </si>
  <si>
    <t>GM:DISTRIBUTION</t>
  </si>
  <si>
    <t>SUPRINTENDENT</t>
  </si>
  <si>
    <t>TEAM LEADER</t>
  </si>
  <si>
    <t>TRADE WORKER GRIV</t>
  </si>
  <si>
    <t>TRADE WORKER GR III/SPECI</t>
  </si>
  <si>
    <t>ASS ACCOUNTANT:EXPENDITUR</t>
  </si>
  <si>
    <t>CLERK GRADE I</t>
  </si>
  <si>
    <t>JNR ELECTRICIAN</t>
  </si>
  <si>
    <t>HEAVY VEHICLE DRIVER</t>
  </si>
  <si>
    <t>SENIOR ELECTRICAN</t>
  </si>
  <si>
    <t>GENERL WORKER</t>
  </si>
  <si>
    <t>ASSISTANT SUPERINTENDENT</t>
  </si>
  <si>
    <t>MANAGER</t>
  </si>
  <si>
    <t>ASSISTANT SUPRINTENDENT</t>
  </si>
  <si>
    <t>TRADE WORKER III</t>
  </si>
  <si>
    <t>JACKHAMMER OPERATOR GR I</t>
  </si>
  <si>
    <t>STOREMAN/CLERK GR1</t>
  </si>
  <si>
    <t>ARTISAN ASSISTAN</t>
  </si>
  <si>
    <t>TRADE  WORKER 11</t>
  </si>
  <si>
    <t>TRADEWORKER 11</t>
  </si>
  <si>
    <t>MANAGER NETWORK OPTMIZATI</t>
  </si>
  <si>
    <t>FIRST ENGINEER ASSIST</t>
  </si>
  <si>
    <t>CONTROL TECH/FIRST ENGINE</t>
  </si>
  <si>
    <t>OPERATIONAL CO-ORDINATOR</t>
  </si>
  <si>
    <t>SENIOR OPERATIONAL TECHN</t>
  </si>
  <si>
    <t>CHIEF  ENGINEERING ASST</t>
  </si>
  <si>
    <t>SCADA SPECIALIST</t>
  </si>
  <si>
    <t>SENIOR OPERATIONAL TECH</t>
  </si>
  <si>
    <t>ASST/SNR ENGINEER.</t>
  </si>
  <si>
    <t>LEARNER/OPR TECHN/SNR</t>
  </si>
  <si>
    <t>GM: UTILIZATION</t>
  </si>
  <si>
    <t>CHIEF ENGINEERING  ASSIST</t>
  </si>
  <si>
    <t>SNR TECHNICIAN</t>
  </si>
  <si>
    <t>LEANER/OPERATI TECH/SNR</t>
  </si>
  <si>
    <t>SNR OPERATIONALTECHNICIAN</t>
  </si>
  <si>
    <t>OPERATIONAL TECHNICIAN</t>
  </si>
  <si>
    <t>OIL PLANT OPERATOR</t>
  </si>
  <si>
    <t>SNR ENGINEERING ASST</t>
  </si>
  <si>
    <t>OPERATIONAL TECHINICIAN</t>
  </si>
  <si>
    <t>EQNQUIRY OFFICER</t>
  </si>
  <si>
    <t>JUNIOR ELECRICIAN</t>
  </si>
  <si>
    <t>GENERAL WORK</t>
  </si>
  <si>
    <t>GENRAL WORKER</t>
  </si>
  <si>
    <t>SNR SECURITY OFF:FRAUD HO</t>
  </si>
  <si>
    <t>MANAGER:ORGANI PERFORMANC</t>
  </si>
  <si>
    <t>SNR SECURITY OFFICER FRAU</t>
  </si>
  <si>
    <t>COMPLIANCE OFFICER</t>
  </si>
  <si>
    <t>MANAGER COMPLIANCE</t>
  </si>
  <si>
    <t>REPORTING COORDINATOR</t>
  </si>
  <si>
    <t>PERFORMANCE COORDINATOR</t>
  </si>
  <si>
    <t>SNR SECURITY OFFICER - IN</t>
  </si>
  <si>
    <t>SECURITY OFFICER (ARMED)</t>
  </si>
  <si>
    <t>SECURITY GUARD</t>
  </si>
  <si>
    <t>SECURITY OFFICER(ARMED RESP)</t>
  </si>
  <si>
    <t>MANAGER:SECURITY</t>
  </si>
  <si>
    <t>SECURITY OFFICER</t>
  </si>
  <si>
    <t>SECURITY OFF(ARMED RESPON</t>
  </si>
  <si>
    <t>SECURITY OFFICER(ARMED RE</t>
  </si>
  <si>
    <t>REGISTRATION CLERK</t>
  </si>
  <si>
    <t>SECURITY OFFICER(ARMED R)</t>
  </si>
  <si>
    <t>TRAIN/ASST/POWER ST OP</t>
  </si>
  <si>
    <t>SHIFT WORKER GR I</t>
  </si>
  <si>
    <t>SENIOR POWER STATION OPER</t>
  </si>
  <si>
    <t>CHIEF REGISRATION CLERK</t>
  </si>
  <si>
    <t>ASS MANAGER CORPORATE FAC</t>
  </si>
  <si>
    <t>ASST MANAGER FLEET MNG</t>
  </si>
  <si>
    <t>TRANSPORT OFFICER</t>
  </si>
  <si>
    <t>MESSENGER / DRIVER</t>
  </si>
  <si>
    <t>2021/22</t>
  </si>
  <si>
    <t>2022/23</t>
  </si>
  <si>
    <t>2023/24</t>
  </si>
  <si>
    <t>ANNEXURE G-SM</t>
  </si>
  <si>
    <t xml:space="preserve">COST CENTER </t>
  </si>
  <si>
    <t xml:space="preserve">EXPENDITURE TYPE </t>
  </si>
  <si>
    <t>2021-22</t>
  </si>
  <si>
    <t>2022-23</t>
  </si>
  <si>
    <t>2023-24</t>
  </si>
  <si>
    <t>2024-25</t>
  </si>
  <si>
    <t xml:space="preserve">EMPLOYEE SALARIE S &amp; WAGES </t>
  </si>
  <si>
    <t>EMPLOYEE SOCIAL CONTRIBUTIONS</t>
  </si>
  <si>
    <t>GRAND TOTAL OF ANNEXURE G</t>
  </si>
  <si>
    <t>WITHOUT CPI</t>
  </si>
  <si>
    <t>OVERTIME 2022-23</t>
  </si>
  <si>
    <t>STANDBY ALLOWANCE</t>
  </si>
  <si>
    <t>MS: PAYMENTS - SHIFT ADD REMUNERATION</t>
  </si>
  <si>
    <t>MS: OVERTIME - STRUCTURED</t>
  </si>
  <si>
    <t>MS: OVERTIME - NIGHT SHIFT</t>
  </si>
  <si>
    <t>MS: OVERTIME - NON STRUCTURED</t>
  </si>
  <si>
    <t>SALARY BENEFIT</t>
  </si>
  <si>
    <t>TOTAL EMPLOYEE COST</t>
  </si>
  <si>
    <t>ADJUSTMENT BUDGET</t>
  </si>
  <si>
    <t>COMPANY SECRETARY</t>
  </si>
  <si>
    <t xml:space="preserve">TOTAL COST </t>
  </si>
  <si>
    <t>CHIEF EXECUTIVEOFFICER</t>
  </si>
  <si>
    <t>VACANT</t>
  </si>
  <si>
    <t>CHIEF FINANCIAL OFFICER</t>
  </si>
  <si>
    <t>EM: HUMAN RESOURCES</t>
  </si>
  <si>
    <t>EM: ENGINEERING - RETAIL</t>
  </si>
  <si>
    <t>EM: ENGINEERING WIRES</t>
  </si>
  <si>
    <t>EM: PERFORMANCE&amp;COMPLIANC</t>
  </si>
  <si>
    <t>ANNEXURE G</t>
  </si>
  <si>
    <t>TOTAL EMPLOYEE RELATED COSTS</t>
  </si>
  <si>
    <t>TOTAL</t>
  </si>
  <si>
    <t>MUNICIPAL STAFF (MS)</t>
  </si>
  <si>
    <t>SENIOR MANAGEMENT (SM)</t>
  </si>
  <si>
    <t xml:space="preserve">TOTAL </t>
  </si>
  <si>
    <t>DIRECTORS SALARY</t>
  </si>
  <si>
    <t>LEAVE</t>
  </si>
  <si>
    <t>TOTAL EMPLOYEE COSTS</t>
  </si>
  <si>
    <t>MTREF 2022-2025</t>
  </si>
  <si>
    <t>BOARD OF DIRECTORS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</si>
</sst>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/>
    <xf numFmtId="164" fontId="0" fillId="0" borderId="0" xfId="1" applyFont="1"/>
    <xf numFmtId="164" fontId="2" fillId="0" borderId="1" xfId="1" applyFont="1" applyBorder="1"/>
    <xf numFmtId="43" fontId="2" fillId="0" borderId="1" xfId="0" applyNumberFormat="1" applyFont="1" applyBorder="1"/>
    <xf numFmtId="43" fontId="0" fillId="0" borderId="0" xfId="0" applyNumberFormat="1"/>
    <xf numFmtId="0" fontId="4" fillId="2" borderId="2" xfId="0" applyFont="1" applyFill="1" applyBorder="1" applyAlignment="1">
      <alignment vertical="center"/>
    </xf>
    <xf numFmtId="164" fontId="4" fillId="2" borderId="2" xfId="1" applyFont="1" applyFill="1" applyBorder="1" applyAlignment="1">
      <alignment horizontal="left" vertical="center" wrapText="1"/>
    </xf>
    <xf numFmtId="164" fontId="4" fillId="2" borderId="2" xfId="1" applyFont="1" applyFill="1" applyBorder="1" applyAlignment="1">
      <alignment horizontal="left" vertical="center"/>
    </xf>
    <xf numFmtId="164" fontId="4" fillId="2" borderId="2" xfId="1" applyFont="1" applyFill="1" applyBorder="1" applyAlignment="1">
      <alignment vertical="center"/>
    </xf>
    <xf numFmtId="164" fontId="4" fillId="2" borderId="2" xfId="1" applyFont="1" applyFill="1" applyBorder="1" applyAlignment="1">
      <alignment vertical="center" wrapText="1"/>
    </xf>
    <xf numFmtId="164" fontId="4" fillId="0" borderId="2" xfId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/>
    <xf numFmtId="0" fontId="5" fillId="3" borderId="2" xfId="0" applyFont="1" applyFill="1" applyBorder="1"/>
    <xf numFmtId="164" fontId="5" fillId="0" borderId="2" xfId="1" applyFont="1" applyBorder="1" applyAlignment="1">
      <alignment horizontal="left"/>
    </xf>
    <xf numFmtId="164" fontId="5" fillId="0" borderId="2" xfId="1" applyFont="1" applyFill="1" applyBorder="1"/>
    <xf numFmtId="164" fontId="5" fillId="0" borderId="2" xfId="1" applyFont="1" applyBorder="1"/>
    <xf numFmtId="0" fontId="5" fillId="0" borderId="0" xfId="0" applyFont="1"/>
    <xf numFmtId="0" fontId="5" fillId="0" borderId="2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164" fontId="4" fillId="0" borderId="1" xfId="1" applyFont="1" applyBorder="1" applyAlignment="1">
      <alignment horizontal="left"/>
    </xf>
    <xf numFmtId="164" fontId="5" fillId="0" borderId="0" xfId="1" applyFont="1" applyBorder="1" applyAlignment="1">
      <alignment horizontal="left"/>
    </xf>
    <xf numFmtId="164" fontId="5" fillId="0" borderId="0" xfId="1" applyFont="1" applyFill="1" applyBorder="1"/>
    <xf numFmtId="164" fontId="5" fillId="0" borderId="0" xfId="1" applyFont="1" applyBorder="1"/>
    <xf numFmtId="0" fontId="5" fillId="4" borderId="0" xfId="0" applyFont="1" applyFill="1" applyBorder="1"/>
    <xf numFmtId="164" fontId="5" fillId="4" borderId="0" xfId="1" applyFont="1" applyFill="1" applyBorder="1" applyAlignment="1">
      <alignment horizontal="left"/>
    </xf>
    <xf numFmtId="164" fontId="5" fillId="4" borderId="0" xfId="1" applyFont="1" applyFill="1" applyBorder="1"/>
    <xf numFmtId="0" fontId="5" fillId="3" borderId="3" xfId="0" applyFont="1" applyFill="1" applyBorder="1"/>
    <xf numFmtId="0" fontId="4" fillId="0" borderId="4" xfId="0" applyFont="1" applyBorder="1"/>
    <xf numFmtId="0" fontId="4" fillId="0" borderId="0" xfId="0" applyFont="1" applyBorder="1"/>
    <xf numFmtId="0" fontId="5" fillId="0" borderId="5" xfId="0" applyFont="1" applyBorder="1"/>
    <xf numFmtId="164" fontId="5" fillId="0" borderId="5" xfId="1" applyFont="1" applyBorder="1" applyAlignment="1">
      <alignment horizontal="left"/>
    </xf>
    <xf numFmtId="164" fontId="5" fillId="0" borderId="5" xfId="1" applyFont="1" applyFill="1" applyBorder="1"/>
    <xf numFmtId="164" fontId="5" fillId="0" borderId="5" xfId="1" applyFont="1" applyBorder="1"/>
    <xf numFmtId="164" fontId="5" fillId="4" borderId="2" xfId="1" applyFont="1" applyFill="1" applyBorder="1" applyAlignment="1">
      <alignment horizontal="left"/>
    </xf>
    <xf numFmtId="164" fontId="5" fillId="0" borderId="2" xfId="1" applyFont="1" applyFill="1" applyBorder="1" applyAlignment="1">
      <alignment horizontal="left"/>
    </xf>
    <xf numFmtId="164" fontId="5" fillId="0" borderId="1" xfId="1" applyFont="1" applyBorder="1" applyAlignment="1">
      <alignment horizontal="left"/>
    </xf>
    <xf numFmtId="164" fontId="4" fillId="0" borderId="1" xfId="1" applyFont="1" applyFill="1" applyBorder="1" applyAlignment="1">
      <alignment horizontal="left"/>
    </xf>
    <xf numFmtId="164" fontId="5" fillId="0" borderId="0" xfId="1" applyFont="1" applyFill="1" applyBorder="1" applyAlignment="1">
      <alignment horizontal="left"/>
    </xf>
    <xf numFmtId="164" fontId="5" fillId="3" borderId="2" xfId="1" applyFont="1" applyFill="1" applyBorder="1" applyAlignment="1">
      <alignment horizontal="left"/>
    </xf>
    <xf numFmtId="164" fontId="5" fillId="3" borderId="2" xfId="1" applyFont="1" applyFill="1" applyBorder="1"/>
    <xf numFmtId="0" fontId="5" fillId="3" borderId="0" xfId="0" applyFont="1" applyFill="1"/>
    <xf numFmtId="0" fontId="6" fillId="2" borderId="2" xfId="0" applyFont="1" applyFill="1" applyBorder="1" applyAlignment="1">
      <alignment horizontal="left" vertical="center"/>
    </xf>
    <xf numFmtId="164" fontId="5" fillId="2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left" vertical="center" wrapText="1"/>
    </xf>
    <xf numFmtId="164" fontId="7" fillId="0" borderId="0" xfId="1" applyFont="1" applyAlignment="1">
      <alignment horizontal="left"/>
    </xf>
    <xf numFmtId="164" fontId="5" fillId="0" borderId="0" xfId="1" applyFont="1" applyAlignment="1">
      <alignment horizontal="left"/>
    </xf>
    <xf numFmtId="164" fontId="7" fillId="0" borderId="0" xfId="1" applyFont="1" applyFill="1" applyAlignment="1">
      <alignment horizontal="left"/>
    </xf>
    <xf numFmtId="164" fontId="5" fillId="0" borderId="0" xfId="1" applyFont="1"/>
    <xf numFmtId="0" fontId="7" fillId="0" borderId="0" xfId="0" applyFont="1" applyAlignment="1">
      <alignment horizontal="left"/>
    </xf>
    <xf numFmtId="164" fontId="6" fillId="5" borderId="2" xfId="1" applyFont="1" applyFill="1" applyBorder="1" applyAlignment="1">
      <alignment horizontal="left"/>
    </xf>
    <xf numFmtId="164" fontId="6" fillId="5" borderId="6" xfId="1" applyFont="1" applyFill="1" applyBorder="1" applyAlignment="1">
      <alignment horizontal="left"/>
    </xf>
    <xf numFmtId="13" fontId="6" fillId="5" borderId="6" xfId="1" applyNumberFormat="1" applyFont="1" applyFill="1" applyBorder="1" applyAlignment="1">
      <alignment horizontal="left"/>
    </xf>
    <xf numFmtId="164" fontId="6" fillId="0" borderId="0" xfId="1" applyFont="1" applyFill="1" applyBorder="1" applyAlignment="1">
      <alignment horizontal="left"/>
    </xf>
    <xf numFmtId="164" fontId="7" fillId="6" borderId="2" xfId="1" applyFont="1" applyFill="1" applyBorder="1" applyAlignment="1">
      <alignment horizontal="left"/>
    </xf>
    <xf numFmtId="164" fontId="7" fillId="6" borderId="6" xfId="1" applyFont="1" applyFill="1" applyBorder="1" applyAlignment="1">
      <alignment horizontal="left"/>
    </xf>
    <xf numFmtId="164" fontId="7" fillId="0" borderId="0" xfId="1" applyFont="1" applyFill="1" applyBorder="1" applyAlignment="1">
      <alignment horizontal="left"/>
    </xf>
    <xf numFmtId="0" fontId="4" fillId="0" borderId="0" xfId="0" applyFont="1"/>
    <xf numFmtId="164" fontId="4" fillId="0" borderId="0" xfId="1" applyFont="1" applyAlignment="1">
      <alignment horizontal="left"/>
    </xf>
    <xf numFmtId="164" fontId="6" fillId="6" borderId="6" xfId="1" applyFont="1" applyFill="1" applyBorder="1" applyAlignment="1">
      <alignment horizontal="left"/>
    </xf>
    <xf numFmtId="164" fontId="6" fillId="6" borderId="7" xfId="1" applyFont="1" applyFill="1" applyBorder="1" applyAlignment="1">
      <alignment horizontal="left"/>
    </xf>
    <xf numFmtId="164" fontId="6" fillId="6" borderId="8" xfId="1" applyFont="1" applyFill="1" applyBorder="1" applyAlignment="1">
      <alignment horizontal="left"/>
    </xf>
    <xf numFmtId="164" fontId="6" fillId="6" borderId="2" xfId="1" applyFont="1" applyFill="1" applyBorder="1" applyAlignment="1">
      <alignment horizontal="left"/>
    </xf>
    <xf numFmtId="164" fontId="6" fillId="0" borderId="0" xfId="1" applyFont="1" applyAlignment="1">
      <alignment horizontal="left"/>
    </xf>
    <xf numFmtId="164" fontId="4" fillId="0" borderId="0" xfId="1" applyFont="1"/>
    <xf numFmtId="0" fontId="5" fillId="0" borderId="0" xfId="0" applyFont="1" applyFill="1"/>
    <xf numFmtId="0" fontId="7" fillId="0" borderId="0" xfId="0" applyFont="1" applyFill="1" applyAlignment="1">
      <alignment horizontal="left"/>
    </xf>
    <xf numFmtId="164" fontId="5" fillId="0" borderId="0" xfId="1" applyFont="1" applyFill="1" applyAlignment="1">
      <alignment horizontal="left"/>
    </xf>
    <xf numFmtId="164" fontId="5" fillId="0" borderId="0" xfId="1" applyFont="1" applyFill="1"/>
    <xf numFmtId="164" fontId="6" fillId="5" borderId="2" xfId="1" applyFont="1" applyFill="1" applyBorder="1" applyAlignment="1">
      <alignment horizontal="center"/>
    </xf>
    <xf numFmtId="164" fontId="6" fillId="5" borderId="6" xfId="1" applyFont="1" applyFill="1" applyBorder="1" applyAlignment="1">
      <alignment horizontal="center"/>
    </xf>
    <xf numFmtId="13" fontId="6" fillId="5" borderId="6" xfId="1" applyNumberFormat="1" applyFont="1" applyFill="1" applyBorder="1" applyAlignment="1">
      <alignment horizontal="center"/>
    </xf>
    <xf numFmtId="164" fontId="2" fillId="0" borderId="9" xfId="1" applyFont="1" applyFill="1" applyBorder="1" applyAlignment="1">
      <alignment horizontal="left"/>
    </xf>
    <xf numFmtId="164" fontId="4" fillId="0" borderId="10" xfId="1" applyFont="1" applyFill="1" applyBorder="1" applyAlignment="1">
      <alignment horizontal="left"/>
    </xf>
    <xf numFmtId="164" fontId="4" fillId="0" borderId="11" xfId="1" applyFont="1" applyFill="1" applyBorder="1" applyAlignment="1">
      <alignment horizontal="left"/>
    </xf>
    <xf numFmtId="0" fontId="5" fillId="0" borderId="12" xfId="0" applyFont="1" applyFill="1" applyBorder="1"/>
    <xf numFmtId="164" fontId="4" fillId="0" borderId="9" xfId="1" applyFont="1" applyFill="1" applyBorder="1" applyAlignment="1">
      <alignment horizontal="left"/>
    </xf>
    <xf numFmtId="164" fontId="2" fillId="0" borderId="13" xfId="1" applyFont="1" applyFill="1" applyBorder="1" applyAlignment="1">
      <alignment horizontal="left"/>
    </xf>
    <xf numFmtId="164" fontId="4" fillId="0" borderId="0" xfId="1" applyFont="1" applyFill="1" applyBorder="1" applyAlignment="1">
      <alignment horizontal="left"/>
    </xf>
    <xf numFmtId="164" fontId="4" fillId="0" borderId="14" xfId="1" applyFont="1" applyFill="1" applyBorder="1" applyAlignment="1">
      <alignment horizontal="left"/>
    </xf>
    <xf numFmtId="0" fontId="5" fillId="0" borderId="15" xfId="0" applyFont="1" applyFill="1" applyBorder="1"/>
    <xf numFmtId="164" fontId="4" fillId="0" borderId="15" xfId="1" applyFont="1" applyFill="1" applyBorder="1"/>
    <xf numFmtId="164" fontId="4" fillId="0" borderId="0" xfId="1" applyFont="1" applyFill="1" applyBorder="1"/>
    <xf numFmtId="164" fontId="2" fillId="0" borderId="16" xfId="1" applyFont="1" applyFill="1" applyBorder="1" applyAlignment="1">
      <alignment horizontal="left"/>
    </xf>
    <xf numFmtId="164" fontId="4" fillId="0" borderId="17" xfId="1" applyFont="1" applyFill="1" applyBorder="1" applyAlignment="1">
      <alignment horizontal="left"/>
    </xf>
    <xf numFmtId="164" fontId="4" fillId="0" borderId="18" xfId="1" applyFont="1" applyFill="1" applyBorder="1" applyAlignment="1">
      <alignment horizontal="left"/>
    </xf>
    <xf numFmtId="0" fontId="5" fillId="0" borderId="19" xfId="0" applyFont="1" applyFill="1" applyBorder="1"/>
    <xf numFmtId="164" fontId="5" fillId="0" borderId="19" xfId="1" applyFont="1" applyFill="1" applyBorder="1"/>
    <xf numFmtId="164" fontId="5" fillId="0" borderId="17" xfId="1" applyFont="1" applyFill="1" applyBorder="1"/>
    <xf numFmtId="164" fontId="5" fillId="0" borderId="18" xfId="1" applyFont="1" applyFill="1" applyBorder="1" applyAlignment="1">
      <alignment horizontal="left"/>
    </xf>
    <xf numFmtId="164" fontId="2" fillId="0" borderId="0" xfId="1" applyFont="1" applyFill="1" applyBorder="1" applyAlignment="1">
      <alignment horizontal="left"/>
    </xf>
    <xf numFmtId="164" fontId="4" fillId="0" borderId="20" xfId="1" applyFont="1" applyFill="1" applyBorder="1" applyAlignment="1">
      <alignment horizontal="left"/>
    </xf>
    <xf numFmtId="164" fontId="2" fillId="0" borderId="21" xfId="1" applyFont="1" applyFill="1" applyBorder="1" applyAlignment="1">
      <alignment horizontal="left"/>
    </xf>
    <xf numFmtId="164" fontId="5" fillId="0" borderId="22" xfId="1" applyFont="1" applyFill="1" applyBorder="1" applyAlignment="1">
      <alignment horizontal="left"/>
    </xf>
    <xf numFmtId="164" fontId="5" fillId="0" borderId="12" xfId="1" applyFont="1" applyFill="1" applyBorder="1" applyAlignment="1">
      <alignment horizontal="left"/>
    </xf>
    <xf numFmtId="164" fontId="5" fillId="0" borderId="0" xfId="0" applyNumberFormat="1" applyFont="1" applyFill="1" applyBorder="1"/>
    <xf numFmtId="164" fontId="4" fillId="0" borderId="23" xfId="1" applyFont="1" applyFill="1" applyBorder="1" applyAlignment="1">
      <alignment horizontal="left"/>
    </xf>
    <xf numFmtId="164" fontId="5" fillId="0" borderId="14" xfId="1" applyFont="1" applyFill="1" applyBorder="1" applyAlignment="1">
      <alignment horizontal="left"/>
    </xf>
    <xf numFmtId="164" fontId="5" fillId="0" borderId="17" xfId="1" applyFont="1" applyFill="1" applyBorder="1" applyAlignment="1">
      <alignment horizontal="left"/>
    </xf>
    <xf numFmtId="164" fontId="5" fillId="0" borderId="19" xfId="1" applyFont="1" applyFill="1" applyBorder="1" applyAlignment="1">
      <alignment horizontal="left"/>
    </xf>
    <xf numFmtId="164" fontId="5" fillId="0" borderId="17" xfId="0" applyNumberFormat="1" applyFont="1" applyFill="1" applyBorder="1"/>
    <xf numFmtId="164" fontId="4" fillId="0" borderId="0" xfId="1" applyFont="1" applyFill="1" applyAlignment="1">
      <alignment horizontal="left"/>
    </xf>
    <xf numFmtId="164" fontId="4" fillId="0" borderId="1" xfId="1" applyFont="1" applyFill="1" applyBorder="1"/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/>
    </xf>
    <xf numFmtId="165" fontId="6" fillId="0" borderId="2" xfId="1" applyNumberFormat="1" applyFont="1" applyBorder="1" applyAlignment="1">
      <alignment horizontal="left"/>
    </xf>
    <xf numFmtId="164" fontId="6" fillId="0" borderId="2" xfId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165" fontId="6" fillId="0" borderId="1" xfId="1" applyNumberFormat="1" applyFont="1" applyBorder="1" applyAlignment="1">
      <alignment horizontal="left"/>
    </xf>
    <xf numFmtId="165" fontId="7" fillId="0" borderId="0" xfId="1" applyNumberFormat="1" applyFont="1" applyBorder="1" applyAlignment="1">
      <alignment horizontal="left"/>
    </xf>
    <xf numFmtId="164" fontId="7" fillId="0" borderId="0" xfId="1" applyFont="1" applyBorder="1" applyAlignment="1">
      <alignment horizontal="left"/>
    </xf>
    <xf numFmtId="0" fontId="7" fillId="0" borderId="2" xfId="0" applyFont="1" applyBorder="1" applyAlignment="1">
      <alignment horizontal="left"/>
    </xf>
    <xf numFmtId="165" fontId="7" fillId="0" borderId="2" xfId="1" applyNumberFormat="1" applyFont="1" applyBorder="1" applyAlignment="1">
      <alignment horizontal="left"/>
    </xf>
    <xf numFmtId="164" fontId="7" fillId="0" borderId="2" xfId="1" applyFont="1" applyBorder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165" fontId="8" fillId="0" borderId="2" xfId="1" applyNumberFormat="1" applyFont="1" applyFill="1" applyBorder="1" applyAlignment="1">
      <alignment horizontal="left" vertical="center"/>
    </xf>
    <xf numFmtId="164" fontId="8" fillId="0" borderId="2" xfId="1" applyFont="1" applyBorder="1" applyAlignment="1">
      <alignment horizontal="left"/>
    </xf>
    <xf numFmtId="0" fontId="8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5" fontId="9" fillId="0" borderId="1" xfId="1" applyNumberFormat="1" applyFont="1" applyFill="1" applyBorder="1" applyAlignment="1">
      <alignment horizontal="left" vertical="center"/>
    </xf>
    <xf numFmtId="165" fontId="8" fillId="0" borderId="0" xfId="1" applyNumberFormat="1" applyFont="1" applyFill="1" applyBorder="1" applyAlignment="1">
      <alignment horizontal="left" vertical="center"/>
    </xf>
    <xf numFmtId="164" fontId="8" fillId="0" borderId="0" xfId="1" applyFont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165" fontId="7" fillId="5" borderId="5" xfId="1" applyNumberFormat="1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65" fontId="6" fillId="2" borderId="2" xfId="1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5" fontId="7" fillId="2" borderId="2" xfId="0" applyNumberFormat="1" applyFont="1" applyFill="1" applyBorder="1" applyAlignment="1">
      <alignment horizontal="left" vertical="center"/>
    </xf>
    <xf numFmtId="164" fontId="7" fillId="2" borderId="6" xfId="1" applyFont="1" applyFill="1" applyBorder="1" applyAlignment="1">
      <alignment horizontal="left" vertical="center"/>
    </xf>
    <xf numFmtId="165" fontId="7" fillId="2" borderId="2" xfId="1" applyNumberFormat="1" applyFont="1" applyFill="1" applyBorder="1" applyAlignment="1">
      <alignment horizontal="left" vertical="center"/>
    </xf>
    <xf numFmtId="164" fontId="7" fillId="2" borderId="2" xfId="1" applyFont="1" applyFill="1" applyBorder="1" applyAlignment="1">
      <alignment horizontal="left"/>
    </xf>
    <xf numFmtId="165" fontId="7" fillId="0" borderId="0" xfId="0" applyNumberFormat="1" applyFont="1" applyFill="1" applyBorder="1" applyAlignment="1">
      <alignment horizontal="left" vertical="center"/>
    </xf>
    <xf numFmtId="0" fontId="7" fillId="5" borderId="0" xfId="0" applyFont="1" applyFill="1" applyAlignment="1">
      <alignment horizontal="left"/>
    </xf>
    <xf numFmtId="165" fontId="7" fillId="5" borderId="2" xfId="0" applyNumberFormat="1" applyFont="1" applyFill="1" applyBorder="1" applyAlignment="1">
      <alignment horizontal="left"/>
    </xf>
    <xf numFmtId="165" fontId="7" fillId="0" borderId="0" xfId="0" applyNumberFormat="1" applyFont="1" applyFill="1" applyBorder="1" applyAlignment="1">
      <alignment horizontal="left"/>
    </xf>
    <xf numFmtId="0" fontId="7" fillId="6" borderId="2" xfId="0" applyFont="1" applyFill="1" applyBorder="1" applyAlignment="1">
      <alignment horizontal="left"/>
    </xf>
    <xf numFmtId="165" fontId="7" fillId="6" borderId="2" xfId="0" applyNumberFormat="1" applyFont="1" applyFill="1" applyBorder="1" applyAlignment="1">
      <alignment horizontal="left"/>
    </xf>
    <xf numFmtId="165" fontId="7" fillId="6" borderId="6" xfId="0" applyNumberFormat="1" applyFont="1" applyFill="1" applyBorder="1" applyAlignment="1">
      <alignment horizontal="left"/>
    </xf>
    <xf numFmtId="165" fontId="7" fillId="6" borderId="6" xfId="1" applyNumberFormat="1" applyFont="1" applyFill="1" applyBorder="1" applyAlignment="1">
      <alignment horizontal="left"/>
    </xf>
    <xf numFmtId="165" fontId="7" fillId="6" borderId="2" xfId="1" applyNumberFormat="1" applyFont="1" applyFill="1" applyBorder="1" applyAlignment="1">
      <alignment horizontal="left"/>
    </xf>
    <xf numFmtId="165" fontId="7" fillId="0" borderId="0" xfId="1" applyNumberFormat="1" applyFont="1" applyFill="1" applyBorder="1" applyAlignment="1">
      <alignment horizontal="left"/>
    </xf>
    <xf numFmtId="0" fontId="7" fillId="6" borderId="2" xfId="0" applyFont="1" applyFill="1" applyBorder="1" applyAlignment="1"/>
    <xf numFmtId="165" fontId="7" fillId="0" borderId="0" xfId="0" applyNumberFormat="1" applyFont="1" applyAlignment="1">
      <alignment horizontal="left"/>
    </xf>
    <xf numFmtId="0" fontId="2" fillId="0" borderId="0" xfId="0" applyFont="1"/>
    <xf numFmtId="164" fontId="10" fillId="0" borderId="0" xfId="1" applyFont="1" applyFill="1" applyAlignment="1">
      <alignment horizontal="left"/>
    </xf>
    <xf numFmtId="164" fontId="4" fillId="5" borderId="2" xfId="1" applyFont="1" applyFill="1" applyBorder="1" applyAlignment="1">
      <alignment horizontal="center"/>
    </xf>
    <xf numFmtId="164" fontId="4" fillId="5" borderId="6" xfId="1" applyFont="1" applyFill="1" applyBorder="1" applyAlignment="1">
      <alignment horizontal="center"/>
    </xf>
    <xf numFmtId="13" fontId="4" fillId="5" borderId="6" xfId="1" applyNumberFormat="1" applyFont="1" applyFill="1" applyBorder="1" applyAlignment="1">
      <alignment horizontal="center"/>
    </xf>
    <xf numFmtId="165" fontId="4" fillId="0" borderId="9" xfId="1" applyNumberFormat="1" applyFont="1" applyFill="1" applyBorder="1" applyAlignment="1">
      <alignment horizontal="left"/>
    </xf>
    <xf numFmtId="165" fontId="4" fillId="0" borderId="11" xfId="1" applyNumberFormat="1" applyFont="1" applyFill="1" applyBorder="1" applyAlignment="1">
      <alignment horizontal="left"/>
    </xf>
    <xf numFmtId="0" fontId="7" fillId="7" borderId="2" xfId="0" applyFont="1" applyFill="1" applyBorder="1" applyAlignment="1"/>
    <xf numFmtId="0" fontId="2" fillId="7" borderId="0" xfId="0" applyFont="1" applyFill="1"/>
    <xf numFmtId="0" fontId="3" fillId="7" borderId="0" xfId="0" applyFont="1" applyFill="1"/>
    <xf numFmtId="0" fontId="0" fillId="7" borderId="0" xfId="0" applyFill="1"/>
    <xf numFmtId="0" fontId="11" fillId="7" borderId="0" xfId="0" applyFont="1" applyFill="1"/>
    <xf numFmtId="0" fontId="12" fillId="7" borderId="0" xfId="0" applyFont="1" applyFill="1"/>
    <xf numFmtId="0" fontId="13" fillId="7" borderId="0" xfId="0" applyFont="1" applyFill="1"/>
    <xf numFmtId="0" fontId="0" fillId="0" borderId="2" xfId="0" applyBorder="1"/>
    <xf numFmtId="165" fontId="7" fillId="7" borderId="6" xfId="0" applyNumberFormat="1" applyFont="1" applyFill="1" applyBorder="1" applyAlignment="1">
      <alignment horizontal="left"/>
    </xf>
    <xf numFmtId="164" fontId="4" fillId="5" borderId="3" xfId="1" applyFont="1" applyFill="1" applyBorder="1" applyAlignment="1">
      <alignment horizontal="center"/>
    </xf>
    <xf numFmtId="164" fontId="4" fillId="5" borderId="27" xfId="1" applyFont="1" applyFill="1" applyBorder="1" applyAlignment="1">
      <alignment horizontal="center"/>
    </xf>
    <xf numFmtId="13" fontId="4" fillId="5" borderId="27" xfId="1" applyNumberFormat="1" applyFont="1" applyFill="1" applyBorder="1" applyAlignment="1">
      <alignment horizontal="center"/>
    </xf>
    <xf numFmtId="165" fontId="5" fillId="7" borderId="12" xfId="0" applyNumberFormat="1" applyFont="1" applyFill="1" applyBorder="1" applyAlignment="1">
      <alignment horizontal="left"/>
    </xf>
    <xf numFmtId="165" fontId="5" fillId="7" borderId="22" xfId="0" applyNumberFormat="1" applyFont="1" applyFill="1" applyBorder="1" applyAlignment="1">
      <alignment horizontal="left"/>
    </xf>
    <xf numFmtId="165" fontId="5" fillId="7" borderId="23" xfId="0" applyNumberFormat="1" applyFont="1" applyFill="1" applyBorder="1" applyAlignment="1">
      <alignment horizontal="left"/>
    </xf>
    <xf numFmtId="165" fontId="5" fillId="7" borderId="19" xfId="0" applyNumberFormat="1" applyFont="1" applyFill="1" applyBorder="1" applyAlignment="1">
      <alignment horizontal="left"/>
    </xf>
    <xf numFmtId="165" fontId="5" fillId="7" borderId="17" xfId="1" applyNumberFormat="1" applyFont="1" applyFill="1" applyBorder="1" applyAlignment="1">
      <alignment horizontal="left"/>
    </xf>
    <xf numFmtId="165" fontId="5" fillId="7" borderId="18" xfId="1" applyNumberFormat="1" applyFont="1" applyFill="1" applyBorder="1" applyAlignment="1">
      <alignment horizontal="left"/>
    </xf>
    <xf numFmtId="164" fontId="2" fillId="7" borderId="21" xfId="1" applyFont="1" applyFill="1" applyBorder="1" applyAlignment="1">
      <alignment horizontal="left"/>
    </xf>
    <xf numFmtId="164" fontId="5" fillId="7" borderId="22" xfId="1" applyFont="1" applyFill="1" applyBorder="1" applyAlignment="1">
      <alignment horizontal="left"/>
    </xf>
    <xf numFmtId="164" fontId="5" fillId="7" borderId="12" xfId="1" applyFont="1" applyFill="1" applyBorder="1" applyAlignment="1">
      <alignment horizontal="left"/>
    </xf>
    <xf numFmtId="165" fontId="5" fillId="7" borderId="0" xfId="0" applyNumberFormat="1" applyFont="1" applyFill="1" applyBorder="1"/>
    <xf numFmtId="165" fontId="5" fillId="7" borderId="0" xfId="1" applyNumberFormat="1" applyFont="1" applyFill="1" applyBorder="1"/>
    <xf numFmtId="165" fontId="5" fillId="7" borderId="23" xfId="1" applyNumberFormat="1" applyFont="1" applyFill="1" applyBorder="1" applyAlignment="1">
      <alignment horizontal="left"/>
    </xf>
    <xf numFmtId="165" fontId="5" fillId="7" borderId="14" xfId="1" applyNumberFormat="1" applyFont="1" applyFill="1" applyBorder="1" applyAlignment="1">
      <alignment horizontal="left"/>
    </xf>
    <xf numFmtId="164" fontId="2" fillId="7" borderId="16" xfId="1" applyFont="1" applyFill="1" applyBorder="1" applyAlignment="1">
      <alignment horizontal="left"/>
    </xf>
    <xf numFmtId="164" fontId="5" fillId="7" borderId="17" xfId="1" applyFont="1" applyFill="1" applyBorder="1" applyAlignment="1">
      <alignment horizontal="left"/>
    </xf>
    <xf numFmtId="164" fontId="5" fillId="7" borderId="19" xfId="1" applyFont="1" applyFill="1" applyBorder="1" applyAlignment="1">
      <alignment horizontal="left"/>
    </xf>
    <xf numFmtId="165" fontId="5" fillId="7" borderId="17" xfId="0" applyNumberFormat="1" applyFont="1" applyFill="1" applyBorder="1"/>
    <xf numFmtId="165" fontId="5" fillId="7" borderId="17" xfId="1" applyNumberFormat="1" applyFont="1" applyFill="1" applyBorder="1"/>
    <xf numFmtId="164" fontId="0" fillId="0" borderId="6" xfId="1" applyFont="1" applyBorder="1"/>
    <xf numFmtId="13" fontId="4" fillId="5" borderId="3" xfId="1" applyNumberFormat="1" applyFont="1" applyFill="1" applyBorder="1" applyAlignment="1">
      <alignment horizontal="center"/>
    </xf>
    <xf numFmtId="165" fontId="5" fillId="0" borderId="19" xfId="1" applyNumberFormat="1" applyFont="1" applyBorder="1"/>
    <xf numFmtId="165" fontId="5" fillId="0" borderId="17" xfId="1" applyNumberFormat="1" applyFont="1" applyBorder="1"/>
    <xf numFmtId="165" fontId="5" fillId="0" borderId="17" xfId="0" applyNumberFormat="1" applyFont="1" applyBorder="1"/>
    <xf numFmtId="165" fontId="5" fillId="0" borderId="18" xfId="0" applyNumberFormat="1" applyFont="1" applyBorder="1"/>
    <xf numFmtId="164" fontId="0" fillId="7" borderId="2" xfId="1" applyFont="1" applyFill="1" applyBorder="1"/>
    <xf numFmtId="164" fontId="0" fillId="7" borderId="6" xfId="1" applyFont="1" applyFill="1" applyBorder="1"/>
    <xf numFmtId="165" fontId="5" fillId="7" borderId="12" xfId="1" applyNumberFormat="1" applyFont="1" applyFill="1" applyBorder="1"/>
    <xf numFmtId="165" fontId="5" fillId="7" borderId="22" xfId="1" applyNumberFormat="1" applyFont="1" applyFill="1" applyBorder="1"/>
    <xf numFmtId="165" fontId="5" fillId="7" borderId="22" xfId="0" applyNumberFormat="1" applyFont="1" applyFill="1" applyBorder="1"/>
    <xf numFmtId="165" fontId="5" fillId="7" borderId="23" xfId="0" applyNumberFormat="1" applyFont="1" applyFill="1" applyBorder="1"/>
    <xf numFmtId="0" fontId="7" fillId="7" borderId="8" xfId="0" applyFont="1" applyFill="1" applyBorder="1" applyAlignment="1">
      <alignment horizontal="left"/>
    </xf>
    <xf numFmtId="0" fontId="2" fillId="7" borderId="5" xfId="0" applyFont="1" applyFill="1" applyBorder="1" applyAlignment="1"/>
    <xf numFmtId="0" fontId="2" fillId="7" borderId="21" xfId="0" applyFont="1" applyFill="1" applyBorder="1" applyAlignment="1">
      <alignment horizontal="left"/>
    </xf>
    <xf numFmtId="0" fontId="2" fillId="7" borderId="16" xfId="0" applyFont="1" applyFill="1" applyBorder="1" applyAlignment="1">
      <alignment horizontal="left"/>
    </xf>
    <xf numFmtId="164" fontId="0" fillId="7" borderId="8" xfId="1" applyFont="1" applyFill="1" applyBorder="1"/>
    <xf numFmtId="164" fontId="0" fillId="0" borderId="8" xfId="1" applyFont="1" applyBorder="1"/>
    <xf numFmtId="0" fontId="2" fillId="0" borderId="3" xfId="0" applyFont="1" applyBorder="1"/>
    <xf numFmtId="0" fontId="2" fillId="7" borderId="21" xfId="0" applyFont="1" applyFill="1" applyBorder="1"/>
    <xf numFmtId="0" fontId="2" fillId="7" borderId="16" xfId="0" applyFont="1" applyFill="1" applyBorder="1"/>
    <xf numFmtId="164" fontId="2" fillId="7" borderId="13" xfId="1" applyFont="1" applyFill="1" applyBorder="1" applyAlignment="1">
      <alignment horizontal="left"/>
    </xf>
    <xf numFmtId="164" fontId="4" fillId="7" borderId="0" xfId="1" applyFont="1" applyFill="1" applyBorder="1" applyAlignment="1">
      <alignment horizontal="left"/>
    </xf>
    <xf numFmtId="164" fontId="4" fillId="7" borderId="14" xfId="1" applyFont="1" applyFill="1" applyBorder="1" applyAlignment="1">
      <alignment horizontal="left"/>
    </xf>
    <xf numFmtId="165" fontId="4" fillId="7" borderId="14" xfId="1" applyNumberFormat="1" applyFont="1" applyFill="1" applyBorder="1" applyAlignment="1">
      <alignment horizontal="left"/>
    </xf>
    <xf numFmtId="165" fontId="4" fillId="7" borderId="15" xfId="1" applyNumberFormat="1" applyFont="1" applyFill="1" applyBorder="1"/>
    <xf numFmtId="165" fontId="4" fillId="7" borderId="0" xfId="1" applyNumberFormat="1" applyFont="1" applyFill="1" applyBorder="1"/>
    <xf numFmtId="164" fontId="4" fillId="7" borderId="17" xfId="1" applyFont="1" applyFill="1" applyBorder="1" applyAlignment="1">
      <alignment horizontal="left"/>
    </xf>
    <xf numFmtId="164" fontId="4" fillId="7" borderId="18" xfId="1" applyFont="1" applyFill="1" applyBorder="1" applyAlignment="1">
      <alignment horizontal="left"/>
    </xf>
    <xf numFmtId="165" fontId="5" fillId="7" borderId="19" xfId="0" applyNumberFormat="1" applyFont="1" applyFill="1" applyBorder="1"/>
    <xf numFmtId="165" fontId="5" fillId="7" borderId="19" xfId="1" applyNumberFormat="1" applyFont="1" applyFill="1" applyBorder="1"/>
    <xf numFmtId="164" fontId="5" fillId="7" borderId="0" xfId="1" applyFont="1" applyFill="1" applyAlignment="1">
      <alignment horizontal="left"/>
    </xf>
    <xf numFmtId="164" fontId="5" fillId="7" borderId="0" xfId="1" applyFont="1" applyFill="1"/>
    <xf numFmtId="164" fontId="10" fillId="7" borderId="0" xfId="1" applyFont="1" applyFill="1" applyAlignment="1">
      <alignment horizontal="left"/>
    </xf>
    <xf numFmtId="165" fontId="4" fillId="7" borderId="1" xfId="1" applyNumberFormat="1" applyFont="1" applyFill="1" applyBorder="1"/>
    <xf numFmtId="0" fontId="10" fillId="7" borderId="0" xfId="0" applyFont="1" applyFill="1"/>
    <xf numFmtId="0" fontId="2" fillId="7" borderId="0" xfId="0" applyFont="1" applyFill="1" applyAlignment="1">
      <alignment horizontal="left"/>
    </xf>
    <xf numFmtId="43" fontId="2" fillId="7" borderId="26" xfId="0" applyNumberFormat="1" applyFont="1" applyFill="1" applyBorder="1"/>
    <xf numFmtId="165" fontId="4" fillId="7" borderId="26" xfId="0" applyNumberFormat="1" applyFont="1" applyFill="1" applyBorder="1"/>
    <xf numFmtId="166" fontId="2" fillId="7" borderId="1" xfId="0" applyNumberFormat="1" applyFont="1" applyFill="1" applyBorder="1"/>
    <xf numFmtId="165" fontId="4" fillId="7" borderId="28" xfId="0" applyNumberFormat="1" applyFont="1" applyFill="1" applyBorder="1" applyAlignment="1">
      <alignment horizontal="left"/>
    </xf>
    <xf numFmtId="165" fontId="4" fillId="7" borderId="29" xfId="0" applyNumberFormat="1" applyFont="1" applyFill="1" applyBorder="1" applyAlignment="1">
      <alignment horizontal="left"/>
    </xf>
    <xf numFmtId="165" fontId="4" fillId="7" borderId="30" xfId="0" applyNumberFormat="1" applyFont="1" applyFill="1" applyBorder="1" applyAlignment="1">
      <alignment horizontal="left"/>
    </xf>
    <xf numFmtId="165" fontId="4" fillId="7" borderId="31" xfId="0" applyNumberFormat="1" applyFont="1" applyFill="1" applyBorder="1" applyAlignment="1">
      <alignment horizontal="left"/>
    </xf>
    <xf numFmtId="0" fontId="2" fillId="7" borderId="5" xfId="0" applyFont="1" applyFill="1" applyBorder="1"/>
    <xf numFmtId="165" fontId="5" fillId="7" borderId="32" xfId="1" applyNumberFormat="1" applyFont="1" applyFill="1" applyBorder="1"/>
    <xf numFmtId="165" fontId="5" fillId="7" borderId="32" xfId="0" applyNumberFormat="1" applyFont="1" applyFill="1" applyBorder="1"/>
    <xf numFmtId="0" fontId="11" fillId="7" borderId="2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7-18%20%20(MTREF%2017-20)/D-schedules/D%20Schedule%20for%20MTREF%202017-2018%20%20V_03%20(12%20May)%20final%20submission.xl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3-14%20(Mid-Year%20Report%20ended%2030%20Dec%202013)/Section%2087%20for%20December%202013%20(A)%2007%20Jan%202014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SNT%20(2009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in%20Ledg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New%20Budget%20Formats%202012_2015/A1%20Schedule%20-%20Ver%202%204%20-%20December%2020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AppData/Local/Microsoft/Windows/INetCache/Content.Outlook/G32HRFXB/MAN_A1%20Schedule%20-%20Ver%202%208_Dec%202015%20VER%202%20DIR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2011_12/A1%20Schedule%20-%20Ver%202%203_%20MANGAUNG_15%20March%2020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rk.Pelser/Documents/BUDGET%202012_13/A1%20Schedule%20-%20Ver%202%204%20-%20Mangaung_June%202012_Approve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.Schlechter/Desktop/Acting%20GM/Budget/MTREF%20Meeting/MTREF%202022-23%20(17%20March%202022)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296446C\Section%2087%20for%20December%202013%20(A)%2007%20Jan%202014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Documents%20and%20Settings/Arrie.Bartnis/My%20Documents/New%20Budget%20Formats%202011_2014/A1%20Schedule%20-%20Ver%202.3.%20%20-%2002%20December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rie.Bartnis/Documents/CAPITAL%20BUDGETS%20%202012_2015%20NEW/A1%20Schedule%20-%20Ver%202%204%20-%20Mangaung_26%20Mar%2020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et%20Categories%20Compariso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ENDED%20PROPOSAL%20SCOA%2021-12-07%20Excl%20ite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Documents%20and%20Settings/Arrie.Bartnis/My%20Documents/National%20Treasury%20Sheets/A1%20Schedule%20Municipal%20Budget%20-%20Ver%202-2%20-%20March%2020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6-17%20(MTREF%2016-19)/D%20Schedule%20for%20MTREF%202016-17%20(G)%2017%20March%20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ction%2087%20July%202016%2008%20August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D1-Sum"/>
      <sheetName val="D2-FinPerf"/>
      <sheetName val="D3-Capex"/>
      <sheetName val="D4-FinPos"/>
      <sheetName val="D5-CFlow"/>
      <sheetName val="SD1"/>
      <sheetName val="SD2"/>
      <sheetName val="SD3"/>
      <sheetName val="SD4"/>
      <sheetName val="SD5"/>
      <sheetName val="SD6"/>
      <sheetName val="SD7a"/>
      <sheetName val="SD7b"/>
      <sheetName val="SD7c"/>
      <sheetName val="SD7d"/>
      <sheetName val="SD7e"/>
      <sheetName val="SD8"/>
      <sheetName val="SD9"/>
      <sheetName val="SD10"/>
      <sheetName val="SD11"/>
    </sheetNames>
    <sheetDataSet>
      <sheetData sheetId="0"/>
      <sheetData sheetId="1"/>
      <sheetData sheetId="2">
        <row r="83">
          <cell r="B83" t="str">
            <v>CENTLEC (SoC)LTD - Table D3 Capital Budget by asset class and funding</v>
          </cell>
        </row>
        <row r="88">
          <cell r="B88" t="str">
            <v>CENTLEC (SoC)LTD - Supporting Table SD3 Budgeted Investment Portfolio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C8">
            <v>0</v>
          </cell>
        </row>
      </sheetData>
      <sheetData sheetId="16">
        <row r="8">
          <cell r="C8">
            <v>0</v>
          </cell>
        </row>
      </sheetData>
      <sheetData sheetId="17"/>
      <sheetData sheetId="18"/>
      <sheetData sheetId="19">
        <row r="8">
          <cell r="C8">
            <v>0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/>
      <sheetData sheetId="1">
        <row r="11">
          <cell r="X11" t="str">
            <v>M06 December</v>
          </cell>
        </row>
      </sheetData>
      <sheetData sheetId="2">
        <row r="46">
          <cell r="B46" t="str">
            <v>Monthly actual</v>
          </cell>
        </row>
        <row r="80">
          <cell r="B80" t="str">
            <v>Centlec (Soc) Ltd - Table F2 Monthly Budget Statement - Financial Performance (revenue and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 Specific (Loans)"/>
      <sheetName val="GL Specific (Loans AppA)"/>
      <sheetName val="GL Specific (Grants)"/>
      <sheetName val="GL Specific (grants2)"/>
      <sheetName val="GL Check"/>
      <sheetName val="GL Specific (FAR)"/>
      <sheetName val="GL Specific (FAR2)"/>
      <sheetName val="GL TB"/>
      <sheetName val="Data_BS"/>
      <sheetName val="aDD"/>
      <sheetName val="iglrlin"/>
      <sheetName val="iglrdef"/>
      <sheetName val="iglrbsitem"/>
      <sheetName val="GFS"/>
      <sheetName val="Item_Leon"/>
      <sheetName val="ASC_23"/>
      <sheetName val="Departmental"/>
      <sheetName val="Service Charges"/>
      <sheetName val="Data_IS"/>
      <sheetName val="IS_Adjustment Budget"/>
      <sheetName val="Manual Journals"/>
      <sheetName val="NTBranch"/>
      <sheetName val="NTCoding"/>
      <sheetName val="Lookups"/>
      <sheetName val="App E(2)"/>
      <sheetName val="Data_CAP"/>
      <sheetName val="ActualCap"/>
      <sheetName val="iglamf"/>
      <sheetName val="FSNT (2009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">
          <cell r="A4">
            <v>320</v>
          </cell>
          <cell r="B4" t="str">
            <v>Unspent</v>
          </cell>
          <cell r="C4" t="str">
            <v>1 NAL</v>
          </cell>
          <cell r="D4" t="str">
            <v>1 Net Assets</v>
          </cell>
          <cell r="E4">
            <v>1200</v>
          </cell>
          <cell r="F4" t="str">
            <v>Hous Dev Fund</v>
          </cell>
        </row>
        <row r="5">
          <cell r="A5">
            <v>1200</v>
          </cell>
          <cell r="B5" t="str">
            <v>Hous Dev Fund</v>
          </cell>
          <cell r="C5" t="str">
            <v>1 NAL</v>
          </cell>
          <cell r="D5" t="str">
            <v>1 Net Assets</v>
          </cell>
          <cell r="E5">
            <v>1200</v>
          </cell>
          <cell r="F5" t="str">
            <v>Hous Dev Fund</v>
          </cell>
        </row>
        <row r="6">
          <cell r="A6">
            <v>1210</v>
          </cell>
          <cell r="B6" t="str">
            <v>Realised</v>
          </cell>
          <cell r="C6" t="str">
            <v>1 NAL</v>
          </cell>
          <cell r="D6" t="str">
            <v>1 Net Assets</v>
          </cell>
          <cell r="E6">
            <v>1200</v>
          </cell>
          <cell r="F6" t="str">
            <v>Hous Dev Fund</v>
          </cell>
        </row>
        <row r="7">
          <cell r="A7">
            <v>1220</v>
          </cell>
          <cell r="B7" t="str">
            <v>Unrealised</v>
          </cell>
          <cell r="C7" t="str">
            <v>1 NAL</v>
          </cell>
          <cell r="D7" t="str">
            <v>1 Net Assets</v>
          </cell>
          <cell r="E7">
            <v>1200</v>
          </cell>
          <cell r="F7" t="str">
            <v>Hous Dev Fund</v>
          </cell>
        </row>
        <row r="8">
          <cell r="A8">
            <v>1250</v>
          </cell>
          <cell r="B8" t="str">
            <v>Government Loans</v>
          </cell>
          <cell r="C8" t="str">
            <v>1 NAL</v>
          </cell>
          <cell r="D8" t="str">
            <v>1 Net Assets</v>
          </cell>
          <cell r="E8">
            <v>1200</v>
          </cell>
          <cell r="F8" t="str">
            <v>Hous Dev Fund</v>
          </cell>
        </row>
        <row r="9">
          <cell r="A9">
            <v>1298</v>
          </cell>
          <cell r="B9" t="str">
            <v>ST Hous Dev Fund</v>
          </cell>
          <cell r="C9" t="str">
            <v>1 NAL</v>
          </cell>
          <cell r="D9" t="str">
            <v>1 Net Assets</v>
          </cell>
          <cell r="E9">
            <v>1200</v>
          </cell>
          <cell r="F9" t="str">
            <v>Hous Dev Fund</v>
          </cell>
        </row>
        <row r="10">
          <cell r="A10">
            <v>1299</v>
          </cell>
          <cell r="B10">
            <v>0</v>
          </cell>
          <cell r="C10" t="str">
            <v>1 NAL</v>
          </cell>
          <cell r="D10" t="str">
            <v>1 Net Assets</v>
          </cell>
        </row>
        <row r="11">
          <cell r="A11">
            <v>1300</v>
          </cell>
          <cell r="B11" t="str">
            <v>Cap Rep Reserve</v>
          </cell>
          <cell r="C11" t="str">
            <v>1 NAL</v>
          </cell>
          <cell r="D11" t="str">
            <v>1 Net Assets</v>
          </cell>
          <cell r="E11">
            <v>1300</v>
          </cell>
          <cell r="F11" t="str">
            <v>Cap Rep Reserve</v>
          </cell>
        </row>
        <row r="12">
          <cell r="A12">
            <v>1310</v>
          </cell>
          <cell r="B12" t="str">
            <v>Rate and General</v>
          </cell>
          <cell r="C12" t="str">
            <v>1 NAL</v>
          </cell>
          <cell r="D12" t="str">
            <v>1 Net Assets</v>
          </cell>
          <cell r="E12">
            <v>1300</v>
          </cell>
          <cell r="F12" t="str">
            <v>Cap Rep Reserve</v>
          </cell>
        </row>
        <row r="13">
          <cell r="A13">
            <v>1320</v>
          </cell>
          <cell r="B13" t="str">
            <v>Sewerage</v>
          </cell>
          <cell r="C13" t="str">
            <v>1 NAL</v>
          </cell>
          <cell r="D13" t="str">
            <v>1 Net Assets</v>
          </cell>
          <cell r="E13">
            <v>1300</v>
          </cell>
          <cell r="F13" t="str">
            <v>Cap Rep Reserve</v>
          </cell>
        </row>
        <row r="14">
          <cell r="A14">
            <v>1330</v>
          </cell>
          <cell r="B14" t="str">
            <v>Electricity</v>
          </cell>
          <cell r="C14" t="str">
            <v>1 NAL</v>
          </cell>
          <cell r="D14" t="str">
            <v>1 Net Assets</v>
          </cell>
          <cell r="E14">
            <v>1300</v>
          </cell>
          <cell r="F14" t="str">
            <v>Cap Rep Reserve</v>
          </cell>
        </row>
        <row r="15">
          <cell r="A15">
            <v>1340</v>
          </cell>
          <cell r="B15" t="str">
            <v>Water</v>
          </cell>
          <cell r="C15" t="str">
            <v>1 NAL</v>
          </cell>
          <cell r="D15" t="str">
            <v>1 Net Assets</v>
          </cell>
          <cell r="E15">
            <v>1300</v>
          </cell>
          <cell r="F15" t="str">
            <v>Cap Rep Reserve</v>
          </cell>
        </row>
        <row r="16">
          <cell r="A16">
            <v>1360</v>
          </cell>
          <cell r="B16" t="str">
            <v>Housing</v>
          </cell>
          <cell r="C16" t="str">
            <v>1 NAL</v>
          </cell>
          <cell r="D16" t="str">
            <v>1 Net Assets</v>
          </cell>
          <cell r="E16">
            <v>1300</v>
          </cell>
          <cell r="F16" t="str">
            <v>Cap Rep Reserve</v>
          </cell>
        </row>
        <row r="17">
          <cell r="A17">
            <v>1398</v>
          </cell>
          <cell r="B17" t="str">
            <v>ST Cap Rep Reserve</v>
          </cell>
          <cell r="C17" t="str">
            <v>1 NAL</v>
          </cell>
          <cell r="D17" t="str">
            <v>1 Net Assets</v>
          </cell>
          <cell r="E17">
            <v>1300</v>
          </cell>
          <cell r="F17" t="str">
            <v>Cap Rep Reserve</v>
          </cell>
        </row>
        <row r="18">
          <cell r="A18">
            <v>1399</v>
          </cell>
          <cell r="B18">
            <v>0</v>
          </cell>
          <cell r="C18" t="str">
            <v>1 NAL</v>
          </cell>
          <cell r="D18" t="str">
            <v>1 Net Assets</v>
          </cell>
        </row>
        <row r="19">
          <cell r="A19">
            <v>1400</v>
          </cell>
          <cell r="B19" t="str">
            <v>Capital Reserve</v>
          </cell>
          <cell r="C19" t="str">
            <v>1 NAL</v>
          </cell>
          <cell r="D19" t="str">
            <v>1 Net Assets</v>
          </cell>
          <cell r="E19">
            <v>1400</v>
          </cell>
          <cell r="F19" t="str">
            <v>Capital Reserve</v>
          </cell>
        </row>
        <row r="20">
          <cell r="A20">
            <v>1410</v>
          </cell>
          <cell r="B20" t="str">
            <v>Rate and General</v>
          </cell>
          <cell r="C20" t="str">
            <v>1 NAL</v>
          </cell>
          <cell r="D20" t="str">
            <v>1 Net Assets</v>
          </cell>
          <cell r="E20">
            <v>1400</v>
          </cell>
          <cell r="F20" t="str">
            <v>Capital Reserve</v>
          </cell>
        </row>
        <row r="21">
          <cell r="A21">
            <v>1420</v>
          </cell>
          <cell r="B21" t="str">
            <v>Sewerage</v>
          </cell>
          <cell r="C21" t="str">
            <v>1 NAL</v>
          </cell>
          <cell r="D21" t="str">
            <v>1 Net Assets</v>
          </cell>
          <cell r="E21">
            <v>1400</v>
          </cell>
          <cell r="F21" t="str">
            <v>Capital Reserve</v>
          </cell>
        </row>
        <row r="22">
          <cell r="A22">
            <v>1430</v>
          </cell>
          <cell r="B22" t="str">
            <v>Electricity</v>
          </cell>
          <cell r="C22" t="str">
            <v>1 NAL</v>
          </cell>
          <cell r="D22" t="str">
            <v>1 Net Assets</v>
          </cell>
          <cell r="E22">
            <v>1400</v>
          </cell>
          <cell r="F22" t="str">
            <v>Capital Reserve</v>
          </cell>
        </row>
        <row r="23">
          <cell r="A23">
            <v>1440</v>
          </cell>
          <cell r="B23" t="str">
            <v>Water</v>
          </cell>
          <cell r="C23" t="str">
            <v>1 NAL</v>
          </cell>
          <cell r="D23" t="str">
            <v>1 Net Assets</v>
          </cell>
          <cell r="E23">
            <v>1400</v>
          </cell>
          <cell r="F23" t="str">
            <v>Capital Reserve</v>
          </cell>
        </row>
        <row r="24">
          <cell r="A24">
            <v>1460</v>
          </cell>
          <cell r="B24" t="str">
            <v>Housing</v>
          </cell>
          <cell r="C24" t="str">
            <v>1 NAL</v>
          </cell>
          <cell r="D24" t="str">
            <v>1 Net Assets</v>
          </cell>
          <cell r="E24">
            <v>1400</v>
          </cell>
          <cell r="F24" t="str">
            <v>Capital Reserve</v>
          </cell>
        </row>
        <row r="25">
          <cell r="A25">
            <v>1498</v>
          </cell>
          <cell r="B25" t="str">
            <v>ST Capital Reserve</v>
          </cell>
          <cell r="C25" t="str">
            <v>1 NAL</v>
          </cell>
          <cell r="D25" t="str">
            <v>1 Net Assets</v>
          </cell>
          <cell r="E25">
            <v>1400</v>
          </cell>
          <cell r="F25" t="str">
            <v>Capital Reserve</v>
          </cell>
        </row>
        <row r="26">
          <cell r="A26">
            <v>1499</v>
          </cell>
          <cell r="B26">
            <v>0</v>
          </cell>
          <cell r="C26" t="str">
            <v>1 NAL</v>
          </cell>
          <cell r="D26" t="str">
            <v>1 Net Assets</v>
          </cell>
        </row>
        <row r="27">
          <cell r="A27">
            <v>1500</v>
          </cell>
          <cell r="B27" t="str">
            <v>Government Grant Re</v>
          </cell>
          <cell r="C27" t="str">
            <v>1 NAL</v>
          </cell>
          <cell r="D27" t="str">
            <v>1 Net Assets</v>
          </cell>
          <cell r="E27">
            <v>1500</v>
          </cell>
          <cell r="F27" t="str">
            <v>Government Grant Re</v>
          </cell>
        </row>
        <row r="28">
          <cell r="A28">
            <v>1510</v>
          </cell>
          <cell r="B28" t="str">
            <v>Rate and General</v>
          </cell>
          <cell r="C28" t="str">
            <v>1 NAL</v>
          </cell>
          <cell r="D28" t="str">
            <v>1 Net Assets</v>
          </cell>
          <cell r="E28">
            <v>1500</v>
          </cell>
          <cell r="F28" t="str">
            <v>Government Grant Re</v>
          </cell>
        </row>
        <row r="29">
          <cell r="A29">
            <v>1520</v>
          </cell>
          <cell r="B29" t="str">
            <v>Sewerage</v>
          </cell>
          <cell r="C29" t="str">
            <v>1 NAL</v>
          </cell>
          <cell r="D29" t="str">
            <v>1 Net Assets</v>
          </cell>
          <cell r="E29">
            <v>1500</v>
          </cell>
          <cell r="F29" t="str">
            <v>Government Grant Re</v>
          </cell>
        </row>
        <row r="30">
          <cell r="A30">
            <v>1530</v>
          </cell>
          <cell r="B30" t="str">
            <v>Electricity</v>
          </cell>
          <cell r="C30" t="str">
            <v>1 NAL</v>
          </cell>
          <cell r="D30" t="str">
            <v>1 Net Assets</v>
          </cell>
          <cell r="E30">
            <v>1500</v>
          </cell>
          <cell r="F30" t="str">
            <v>Government Grant Re</v>
          </cell>
        </row>
        <row r="31">
          <cell r="A31">
            <v>1540</v>
          </cell>
          <cell r="B31" t="str">
            <v>Water</v>
          </cell>
          <cell r="C31" t="str">
            <v>1 NAL</v>
          </cell>
          <cell r="D31" t="str">
            <v>1 Net Assets</v>
          </cell>
          <cell r="E31">
            <v>1500</v>
          </cell>
          <cell r="F31" t="str">
            <v>Government Grant Re</v>
          </cell>
        </row>
        <row r="32">
          <cell r="A32">
            <v>1560</v>
          </cell>
          <cell r="B32" t="str">
            <v>Housing</v>
          </cell>
          <cell r="C32" t="str">
            <v>1 NAL</v>
          </cell>
          <cell r="D32" t="str">
            <v>1 Net Assets</v>
          </cell>
          <cell r="E32">
            <v>1500</v>
          </cell>
          <cell r="F32" t="str">
            <v>Government Grant Re</v>
          </cell>
        </row>
        <row r="33">
          <cell r="A33">
            <v>1598</v>
          </cell>
          <cell r="B33" t="str">
            <v>ST Gov Grant Reserve</v>
          </cell>
          <cell r="C33" t="str">
            <v>1 NAL</v>
          </cell>
          <cell r="D33" t="str">
            <v>1 Net Assets</v>
          </cell>
          <cell r="E33">
            <v>1500</v>
          </cell>
          <cell r="F33" t="str">
            <v>Government Grant Re</v>
          </cell>
        </row>
        <row r="34">
          <cell r="A34">
            <v>1599</v>
          </cell>
          <cell r="B34">
            <v>0</v>
          </cell>
          <cell r="C34" t="str">
            <v>1 NAL</v>
          </cell>
          <cell r="D34" t="str">
            <v>1 Net Assets</v>
          </cell>
        </row>
        <row r="35">
          <cell r="A35">
            <v>1600</v>
          </cell>
          <cell r="B35" t="str">
            <v>Don &amp; Pubic Con Res</v>
          </cell>
          <cell r="C35" t="str">
            <v>1 NAL</v>
          </cell>
          <cell r="D35" t="str">
            <v>1 Net Assets</v>
          </cell>
          <cell r="E35">
            <v>1600</v>
          </cell>
          <cell r="F35" t="str">
            <v>Don &amp; Pubic Con Res</v>
          </cell>
        </row>
        <row r="36">
          <cell r="A36">
            <v>1610</v>
          </cell>
          <cell r="B36" t="str">
            <v>Rate and General</v>
          </cell>
          <cell r="C36" t="str">
            <v>1 NAL</v>
          </cell>
          <cell r="D36" t="str">
            <v>1 Net Assets</v>
          </cell>
          <cell r="E36">
            <v>1600</v>
          </cell>
          <cell r="F36" t="str">
            <v>Don &amp; Pubic Con Res</v>
          </cell>
        </row>
        <row r="37">
          <cell r="A37">
            <v>1620</v>
          </cell>
          <cell r="B37" t="str">
            <v>Sewerage</v>
          </cell>
          <cell r="C37" t="str">
            <v>1 NAL</v>
          </cell>
          <cell r="D37" t="str">
            <v>1 Net Assets</v>
          </cell>
          <cell r="E37">
            <v>1600</v>
          </cell>
          <cell r="F37" t="str">
            <v>Don &amp; Pubic Con Res</v>
          </cell>
        </row>
        <row r="38">
          <cell r="A38">
            <v>1630</v>
          </cell>
          <cell r="B38" t="str">
            <v>Electricity</v>
          </cell>
          <cell r="C38" t="str">
            <v>1 NAL</v>
          </cell>
          <cell r="D38" t="str">
            <v>1 Net Assets</v>
          </cell>
          <cell r="E38">
            <v>1600</v>
          </cell>
          <cell r="F38" t="str">
            <v>Don &amp; Pubic Con Res</v>
          </cell>
        </row>
        <row r="39">
          <cell r="A39">
            <v>1640</v>
          </cell>
          <cell r="B39" t="str">
            <v>Water</v>
          </cell>
          <cell r="C39" t="str">
            <v>1 NAL</v>
          </cell>
          <cell r="D39" t="str">
            <v>1 Net Assets</v>
          </cell>
          <cell r="E39">
            <v>1600</v>
          </cell>
          <cell r="F39" t="str">
            <v>Don &amp; Pubic Con Res</v>
          </cell>
        </row>
        <row r="40">
          <cell r="A40">
            <v>1698</v>
          </cell>
          <cell r="B40" t="str">
            <v>ST Don &amp; Pub Con Res</v>
          </cell>
          <cell r="C40" t="str">
            <v>1 NAL</v>
          </cell>
          <cell r="D40" t="str">
            <v>1 Net Assets</v>
          </cell>
          <cell r="E40">
            <v>1600</v>
          </cell>
          <cell r="F40" t="str">
            <v>Don &amp; Pubic Con Res</v>
          </cell>
        </row>
        <row r="41">
          <cell r="A41">
            <v>1699</v>
          </cell>
          <cell r="B41">
            <v>0</v>
          </cell>
          <cell r="C41" t="str">
            <v>1 NAL</v>
          </cell>
          <cell r="D41" t="str">
            <v>1 Net Assets</v>
          </cell>
        </row>
        <row r="42">
          <cell r="A42">
            <v>1800</v>
          </cell>
          <cell r="B42" t="str">
            <v>Accumulated Surplus</v>
          </cell>
          <cell r="C42" t="str">
            <v>1 NAL</v>
          </cell>
          <cell r="D42" t="str">
            <v>1 Net Assets</v>
          </cell>
          <cell r="E42">
            <v>1800</v>
          </cell>
          <cell r="F42" t="str">
            <v>Accumulated Surplus</v>
          </cell>
        </row>
        <row r="43">
          <cell r="A43">
            <v>1810</v>
          </cell>
          <cell r="B43" t="str">
            <v>Rates</v>
          </cell>
          <cell r="C43" t="str">
            <v>1 NAL</v>
          </cell>
          <cell r="D43" t="str">
            <v>1 Net Assets</v>
          </cell>
          <cell r="E43">
            <v>1800</v>
          </cell>
          <cell r="F43" t="str">
            <v>Accumulated Surplus</v>
          </cell>
        </row>
        <row r="44">
          <cell r="A44">
            <v>1820</v>
          </cell>
          <cell r="B44" t="str">
            <v>Sewerage</v>
          </cell>
          <cell r="C44" t="str">
            <v>1 NAL</v>
          </cell>
          <cell r="D44" t="str">
            <v>1 Net Assets</v>
          </cell>
          <cell r="E44">
            <v>1800</v>
          </cell>
          <cell r="F44" t="str">
            <v>Accumulated Surplus</v>
          </cell>
        </row>
        <row r="45">
          <cell r="A45">
            <v>1830</v>
          </cell>
          <cell r="B45" t="str">
            <v>Electricity</v>
          </cell>
          <cell r="C45" t="str">
            <v>1 NAL</v>
          </cell>
          <cell r="D45" t="str">
            <v>1 Net Assets</v>
          </cell>
          <cell r="E45">
            <v>1800</v>
          </cell>
          <cell r="F45" t="str">
            <v>Accumulated Surplus</v>
          </cell>
        </row>
        <row r="46">
          <cell r="A46">
            <v>1840</v>
          </cell>
          <cell r="B46" t="str">
            <v>Water</v>
          </cell>
          <cell r="C46" t="str">
            <v>1 NAL</v>
          </cell>
          <cell r="D46" t="str">
            <v>1 Net Assets</v>
          </cell>
          <cell r="E46">
            <v>1800</v>
          </cell>
          <cell r="F46" t="str">
            <v>Accumulated Surplus</v>
          </cell>
        </row>
        <row r="47">
          <cell r="A47">
            <v>1860</v>
          </cell>
          <cell r="B47" t="str">
            <v>Housing</v>
          </cell>
          <cell r="C47" t="str">
            <v>1 NAL</v>
          </cell>
          <cell r="D47" t="str">
            <v>1 Net Assets</v>
          </cell>
          <cell r="E47">
            <v>1800</v>
          </cell>
          <cell r="F47" t="str">
            <v>Accumulated Surplus</v>
          </cell>
        </row>
        <row r="48">
          <cell r="A48">
            <v>1898</v>
          </cell>
          <cell r="B48" t="str">
            <v>ST Accum Surplus</v>
          </cell>
          <cell r="C48" t="str">
            <v>1 NAL</v>
          </cell>
          <cell r="D48" t="str">
            <v>1 Net Assets</v>
          </cell>
          <cell r="E48">
            <v>1800</v>
          </cell>
          <cell r="F48" t="str">
            <v>Accumulated Surplus</v>
          </cell>
        </row>
        <row r="49">
          <cell r="A49">
            <v>1899</v>
          </cell>
          <cell r="B49">
            <v>0</v>
          </cell>
          <cell r="C49" t="str">
            <v>1 NAL</v>
          </cell>
          <cell r="D49" t="str">
            <v>1 Net Assets</v>
          </cell>
        </row>
        <row r="50">
          <cell r="A50">
            <v>2000</v>
          </cell>
          <cell r="B50" t="str">
            <v>Net Assets</v>
          </cell>
          <cell r="C50" t="str">
            <v>1 NAL</v>
          </cell>
          <cell r="D50" t="str">
            <v>1 Net Assets</v>
          </cell>
        </row>
        <row r="51">
          <cell r="A51">
            <v>2398</v>
          </cell>
          <cell r="B51">
            <v>0</v>
          </cell>
          <cell r="C51" t="str">
            <v>1 NAL</v>
          </cell>
          <cell r="D51" t="str">
            <v>1 Net Assets</v>
          </cell>
        </row>
        <row r="52">
          <cell r="A52">
            <v>2399</v>
          </cell>
          <cell r="B52" t="str">
            <v>Non-Current Liab</v>
          </cell>
          <cell r="C52" t="str">
            <v>1 NAL</v>
          </cell>
          <cell r="D52" t="str">
            <v>2 NC Liabilities</v>
          </cell>
        </row>
        <row r="53">
          <cell r="A53">
            <v>2400</v>
          </cell>
          <cell r="B53" t="str">
            <v>Long-term Liab</v>
          </cell>
          <cell r="C53" t="str">
            <v>1 NAL</v>
          </cell>
          <cell r="D53" t="str">
            <v>2 NC Liabilities</v>
          </cell>
          <cell r="E53">
            <v>2400</v>
          </cell>
          <cell r="F53" t="str">
            <v>Long-term Liab</v>
          </cell>
        </row>
        <row r="54">
          <cell r="A54">
            <v>2401</v>
          </cell>
          <cell r="B54" t="str">
            <v>Stk 231</v>
          </cell>
          <cell r="C54" t="str">
            <v>1 NAL</v>
          </cell>
          <cell r="D54" t="str">
            <v>2 NC Liabilities</v>
          </cell>
          <cell r="E54">
            <v>2400</v>
          </cell>
          <cell r="F54" t="str">
            <v>Long-term Liab</v>
          </cell>
        </row>
        <row r="55">
          <cell r="A55">
            <v>2402</v>
          </cell>
          <cell r="B55" t="str">
            <v>207-235</v>
          </cell>
          <cell r="C55" t="str">
            <v>1 NAL</v>
          </cell>
          <cell r="D55" t="str">
            <v>2 NC Liabilities</v>
          </cell>
          <cell r="E55">
            <v>2400</v>
          </cell>
          <cell r="F55" t="str">
            <v>Long-term Liab</v>
          </cell>
        </row>
        <row r="56">
          <cell r="A56">
            <v>2405</v>
          </cell>
          <cell r="B56" t="str">
            <v>73,76,78,79</v>
          </cell>
          <cell r="C56" t="str">
            <v>1 NAL</v>
          </cell>
          <cell r="D56" t="str">
            <v>2 NC Liabilities</v>
          </cell>
          <cell r="E56">
            <v>2400</v>
          </cell>
          <cell r="F56" t="str">
            <v>Long-term Liab</v>
          </cell>
        </row>
        <row r="57">
          <cell r="A57">
            <v>2406</v>
          </cell>
          <cell r="B57" t="str">
            <v>80-91,103-105,200</v>
          </cell>
          <cell r="C57" t="str">
            <v>1 NAL</v>
          </cell>
          <cell r="D57" t="str">
            <v>2 NC Liabilities</v>
          </cell>
          <cell r="E57">
            <v>2400</v>
          </cell>
          <cell r="F57" t="str">
            <v>Long-term Liab</v>
          </cell>
        </row>
        <row r="58">
          <cell r="A58">
            <v>2407</v>
          </cell>
          <cell r="B58" t="str">
            <v>201-205,106,86</v>
          </cell>
          <cell r="C58" t="str">
            <v>1 NAL</v>
          </cell>
          <cell r="D58" t="str">
            <v>2 NC Liabilities</v>
          </cell>
          <cell r="E58">
            <v>2400</v>
          </cell>
          <cell r="F58" t="str">
            <v>Long-term Liab</v>
          </cell>
        </row>
        <row r="59">
          <cell r="A59">
            <v>2408</v>
          </cell>
          <cell r="B59" t="str">
            <v>90,206</v>
          </cell>
          <cell r="C59" t="str">
            <v>1 NAL</v>
          </cell>
          <cell r="D59" t="str">
            <v>2 NC Liabilities</v>
          </cell>
          <cell r="E59">
            <v>2400</v>
          </cell>
          <cell r="F59" t="str">
            <v>Long-term Liab</v>
          </cell>
        </row>
        <row r="60">
          <cell r="A60">
            <v>2409</v>
          </cell>
          <cell r="B60" t="str">
            <v>9</v>
          </cell>
          <cell r="C60" t="str">
            <v>1 NAL</v>
          </cell>
          <cell r="D60" t="str">
            <v>2 NC Liabilities</v>
          </cell>
          <cell r="E60">
            <v>2400</v>
          </cell>
          <cell r="F60" t="str">
            <v>Long-term Liab</v>
          </cell>
        </row>
        <row r="61">
          <cell r="A61">
            <v>2429</v>
          </cell>
          <cell r="B61" t="str">
            <v>ST Local Reg Stock</v>
          </cell>
          <cell r="C61" t="str">
            <v>1 NAL</v>
          </cell>
          <cell r="D61" t="str">
            <v>2 NC Liabilities</v>
          </cell>
          <cell r="E61">
            <v>2400</v>
          </cell>
          <cell r="F61" t="str">
            <v>Long-term Liab</v>
          </cell>
        </row>
        <row r="62">
          <cell r="A62">
            <v>2430</v>
          </cell>
          <cell r="B62">
            <v>0</v>
          </cell>
          <cell r="C62" t="str">
            <v>1 NAL</v>
          </cell>
          <cell r="D62" t="str">
            <v>2 NC Liabilities</v>
          </cell>
        </row>
        <row r="63">
          <cell r="A63">
            <v>2431</v>
          </cell>
          <cell r="B63" t="str">
            <v>Eden</v>
          </cell>
          <cell r="C63" t="str">
            <v>1 NAL</v>
          </cell>
          <cell r="D63" t="str">
            <v>2 NC Liabilities</v>
          </cell>
          <cell r="E63">
            <v>2400</v>
          </cell>
          <cell r="F63" t="str">
            <v>Long-term Liab</v>
          </cell>
        </row>
        <row r="64">
          <cell r="A64">
            <v>2432</v>
          </cell>
          <cell r="B64" t="str">
            <v>IDC</v>
          </cell>
          <cell r="C64" t="str">
            <v>1 NAL</v>
          </cell>
          <cell r="D64" t="str">
            <v>2 NC Liabilities</v>
          </cell>
          <cell r="E64">
            <v>2400</v>
          </cell>
          <cell r="F64" t="str">
            <v>Long-term Liab</v>
          </cell>
        </row>
        <row r="65">
          <cell r="A65">
            <v>2433</v>
          </cell>
          <cell r="B65" t="str">
            <v>INCA</v>
          </cell>
          <cell r="C65" t="str">
            <v>1 NAL</v>
          </cell>
          <cell r="D65" t="str">
            <v>2 NC Liabilities</v>
          </cell>
          <cell r="E65">
            <v>2400</v>
          </cell>
          <cell r="F65" t="str">
            <v>Long-term Liab</v>
          </cell>
        </row>
        <row r="66">
          <cell r="A66">
            <v>2434</v>
          </cell>
          <cell r="B66" t="str">
            <v>DBSA</v>
          </cell>
          <cell r="C66" t="str">
            <v>1 NAL</v>
          </cell>
          <cell r="D66" t="str">
            <v>2 NC Liabilities</v>
          </cell>
          <cell r="E66">
            <v>2400</v>
          </cell>
          <cell r="F66" t="str">
            <v>Long-term Liab</v>
          </cell>
        </row>
        <row r="67">
          <cell r="A67">
            <v>2435</v>
          </cell>
          <cell r="B67" t="str">
            <v>ABSA</v>
          </cell>
          <cell r="C67" t="str">
            <v>1 NAL</v>
          </cell>
          <cell r="D67" t="str">
            <v>2 NC Liabilities</v>
          </cell>
          <cell r="E67">
            <v>2400</v>
          </cell>
          <cell r="F67" t="str">
            <v>Long-term Liab</v>
          </cell>
        </row>
        <row r="68">
          <cell r="A68">
            <v>2436</v>
          </cell>
          <cell r="B68" t="str">
            <v>Eden</v>
          </cell>
          <cell r="C68" t="str">
            <v>1 NAL</v>
          </cell>
          <cell r="D68" t="str">
            <v>2 NC Liabilities</v>
          </cell>
          <cell r="E68">
            <v>2400</v>
          </cell>
          <cell r="F68" t="str">
            <v>Long-term Liab</v>
          </cell>
        </row>
        <row r="69">
          <cell r="A69">
            <v>2460</v>
          </cell>
          <cell r="B69" t="str">
            <v>ST Annuity Loans</v>
          </cell>
          <cell r="C69" t="str">
            <v>1 NAL</v>
          </cell>
          <cell r="D69" t="str">
            <v>2 NC Liabilities</v>
          </cell>
          <cell r="E69">
            <v>2400</v>
          </cell>
          <cell r="F69" t="str">
            <v>Long-term Liab</v>
          </cell>
        </row>
        <row r="70">
          <cell r="A70">
            <v>2461</v>
          </cell>
          <cell r="C70" t="str">
            <v>1 NAL</v>
          </cell>
          <cell r="D70" t="str">
            <v>2 NC Liabilities</v>
          </cell>
          <cell r="E70">
            <v>2400</v>
          </cell>
          <cell r="F70" t="str">
            <v>Long-term Liab</v>
          </cell>
        </row>
        <row r="71">
          <cell r="A71">
            <v>2462</v>
          </cell>
          <cell r="B71" t="str">
            <v>Finance Leases</v>
          </cell>
          <cell r="C71" t="str">
            <v>1 NAL</v>
          </cell>
          <cell r="D71" t="str">
            <v>2 NC Liabilities</v>
          </cell>
          <cell r="E71">
            <v>2400</v>
          </cell>
          <cell r="F71" t="str">
            <v>Long-term Liab</v>
          </cell>
        </row>
        <row r="72">
          <cell r="A72">
            <v>2489</v>
          </cell>
          <cell r="C72" t="str">
            <v>1 NAL</v>
          </cell>
          <cell r="D72" t="str">
            <v>2 NC Liabilities</v>
          </cell>
          <cell r="E72">
            <v>2400</v>
          </cell>
          <cell r="F72" t="str">
            <v>Long-term Liab</v>
          </cell>
        </row>
        <row r="73">
          <cell r="A73">
            <v>2490</v>
          </cell>
          <cell r="B73" t="str">
            <v>Annuity Suspense</v>
          </cell>
          <cell r="C73" t="str">
            <v>1 NAL</v>
          </cell>
          <cell r="D73" t="str">
            <v>2 NC Liabilities</v>
          </cell>
          <cell r="E73">
            <v>2400</v>
          </cell>
          <cell r="F73" t="str">
            <v>Long-term Liab</v>
          </cell>
        </row>
        <row r="74">
          <cell r="A74">
            <v>2498</v>
          </cell>
          <cell r="B74" t="str">
            <v>Long Term Liab</v>
          </cell>
          <cell r="C74" t="str">
            <v>1 NAL</v>
          </cell>
          <cell r="D74" t="str">
            <v>2 NC Liabilities</v>
          </cell>
          <cell r="E74">
            <v>2400</v>
          </cell>
          <cell r="F74" t="str">
            <v>Long-term Liab</v>
          </cell>
        </row>
        <row r="75">
          <cell r="A75">
            <v>2499</v>
          </cell>
          <cell r="B75">
            <v>0</v>
          </cell>
          <cell r="C75" t="str">
            <v>1 NAL</v>
          </cell>
          <cell r="D75" t="str">
            <v>2 NC Liabilities</v>
          </cell>
        </row>
        <row r="76">
          <cell r="A76">
            <v>2500</v>
          </cell>
          <cell r="B76" t="str">
            <v>Unamortised Disc LTL</v>
          </cell>
          <cell r="C76" t="str">
            <v>1 NAL</v>
          </cell>
          <cell r="D76" t="str">
            <v>2 NC Liabilities</v>
          </cell>
          <cell r="E76">
            <v>2500</v>
          </cell>
          <cell r="F76" t="str">
            <v>Unamortised Discount</v>
          </cell>
        </row>
        <row r="77">
          <cell r="A77">
            <v>2510</v>
          </cell>
          <cell r="B77" t="str">
            <v>EDEN Loans</v>
          </cell>
          <cell r="C77" t="str">
            <v>1 NAL</v>
          </cell>
          <cell r="D77" t="str">
            <v>2 NC Liabilities</v>
          </cell>
          <cell r="E77">
            <v>2500</v>
          </cell>
          <cell r="F77" t="str">
            <v>Unamortised Discount</v>
          </cell>
        </row>
        <row r="78">
          <cell r="A78">
            <v>2520</v>
          </cell>
          <cell r="B78" t="str">
            <v>DBSA Consolidated Ln</v>
          </cell>
          <cell r="C78" t="str">
            <v>1 NAL</v>
          </cell>
          <cell r="D78" t="str">
            <v>2 NC Liabilities</v>
          </cell>
          <cell r="E78">
            <v>2500</v>
          </cell>
          <cell r="F78" t="str">
            <v>Unamortised Discount</v>
          </cell>
        </row>
        <row r="79">
          <cell r="A79">
            <v>2598</v>
          </cell>
          <cell r="B79" t="str">
            <v>ST Unamort Disc LTL</v>
          </cell>
          <cell r="C79" t="str">
            <v>1 NAL</v>
          </cell>
          <cell r="D79" t="str">
            <v>2 NC Liabilities</v>
          </cell>
          <cell r="E79">
            <v>2500</v>
          </cell>
          <cell r="F79" t="str">
            <v>Unamortised Discount</v>
          </cell>
        </row>
        <row r="80">
          <cell r="A80">
            <v>2599</v>
          </cell>
          <cell r="C80" t="str">
            <v>1 NAL</v>
          </cell>
          <cell r="D80" t="str">
            <v>2 NC Liabilities</v>
          </cell>
        </row>
        <row r="81">
          <cell r="A81">
            <v>2600</v>
          </cell>
          <cell r="B81" t="str">
            <v>Non-current Provisio</v>
          </cell>
          <cell r="C81" t="str">
            <v>1 NAL</v>
          </cell>
          <cell r="D81" t="str">
            <v>2 NC Liabilities</v>
          </cell>
          <cell r="E81">
            <v>2600</v>
          </cell>
          <cell r="F81" t="str">
            <v>Non-current Provisio</v>
          </cell>
        </row>
        <row r="82">
          <cell r="A82">
            <v>2698</v>
          </cell>
          <cell r="B82" t="str">
            <v>ST Non Cur Provision</v>
          </cell>
          <cell r="C82" t="str">
            <v>1 NAL</v>
          </cell>
          <cell r="D82" t="str">
            <v>2 NC Liabilities</v>
          </cell>
          <cell r="E82">
            <v>2600</v>
          </cell>
          <cell r="F82" t="str">
            <v>Non-current Provisio</v>
          </cell>
        </row>
        <row r="83">
          <cell r="A83">
            <v>2699</v>
          </cell>
          <cell r="B83">
            <v>0</v>
          </cell>
          <cell r="C83" t="str">
            <v>1 NAL</v>
          </cell>
          <cell r="D83" t="str">
            <v>2 NC Liabilities</v>
          </cell>
        </row>
        <row r="84">
          <cell r="A84">
            <v>2999</v>
          </cell>
          <cell r="B84">
            <v>0</v>
          </cell>
          <cell r="C84" t="str">
            <v>1 NAL</v>
          </cell>
          <cell r="D84" t="str">
            <v>2 NC Liabilities</v>
          </cell>
        </row>
        <row r="85">
          <cell r="A85">
            <v>3000</v>
          </cell>
          <cell r="B85" t="str">
            <v>Current Liabilities</v>
          </cell>
          <cell r="C85" t="str">
            <v>1 NAL</v>
          </cell>
          <cell r="D85" t="str">
            <v>3 C Liabilities</v>
          </cell>
        </row>
        <row r="86">
          <cell r="A86">
            <v>3100</v>
          </cell>
          <cell r="B86" t="str">
            <v>Consumer Deposits</v>
          </cell>
          <cell r="C86" t="str">
            <v>1 NAL</v>
          </cell>
          <cell r="D86" t="str">
            <v>3 C Liabilities</v>
          </cell>
          <cell r="E86">
            <v>3100</v>
          </cell>
          <cell r="F86" t="str">
            <v>Consumer Deposits</v>
          </cell>
        </row>
        <row r="87">
          <cell r="A87">
            <v>3130</v>
          </cell>
          <cell r="B87" t="str">
            <v>Electricity Deposits</v>
          </cell>
          <cell r="C87" t="str">
            <v>1 NAL</v>
          </cell>
          <cell r="D87" t="str">
            <v>3 C Liabilities</v>
          </cell>
          <cell r="E87">
            <v>3100</v>
          </cell>
          <cell r="F87" t="str">
            <v>Consumer Deposits</v>
          </cell>
        </row>
        <row r="88">
          <cell r="A88">
            <v>3140</v>
          </cell>
          <cell r="B88" t="str">
            <v>Water Deposits</v>
          </cell>
          <cell r="C88" t="str">
            <v>1 NAL</v>
          </cell>
          <cell r="D88" t="str">
            <v>3 C Liabilities</v>
          </cell>
          <cell r="E88">
            <v>3100</v>
          </cell>
          <cell r="F88" t="str">
            <v>Consumer Deposits</v>
          </cell>
        </row>
        <row r="89">
          <cell r="A89">
            <v>3198</v>
          </cell>
          <cell r="B89" t="str">
            <v>ST Counsumer Deposit</v>
          </cell>
          <cell r="C89" t="str">
            <v>1 NAL</v>
          </cell>
          <cell r="D89" t="str">
            <v>3 C Liabilities</v>
          </cell>
          <cell r="E89">
            <v>3100</v>
          </cell>
          <cell r="F89" t="str">
            <v>Consumer Deposits</v>
          </cell>
        </row>
        <row r="90">
          <cell r="A90">
            <v>3199</v>
          </cell>
          <cell r="B90">
            <v>0</v>
          </cell>
          <cell r="C90" t="str">
            <v>1 NAL</v>
          </cell>
          <cell r="D90" t="str">
            <v>3 C Liabilities</v>
          </cell>
        </row>
        <row r="91">
          <cell r="A91">
            <v>3200</v>
          </cell>
          <cell r="B91" t="str">
            <v>Provisions</v>
          </cell>
          <cell r="C91" t="str">
            <v>1 NAL</v>
          </cell>
          <cell r="D91" t="str">
            <v>3 C Liabilities</v>
          </cell>
          <cell r="E91">
            <v>3200</v>
          </cell>
          <cell r="F91" t="str">
            <v>Provisions</v>
          </cell>
        </row>
        <row r="92">
          <cell r="A92">
            <v>3210</v>
          </cell>
          <cell r="B92" t="str">
            <v>Leave R &amp; G</v>
          </cell>
          <cell r="C92" t="str">
            <v>1 NAL</v>
          </cell>
          <cell r="D92" t="str">
            <v>3 C Liabilities</v>
          </cell>
          <cell r="E92">
            <v>3200</v>
          </cell>
          <cell r="F92" t="str">
            <v>Provisions</v>
          </cell>
        </row>
        <row r="93">
          <cell r="A93">
            <v>3220</v>
          </cell>
          <cell r="B93" t="str">
            <v>Leave Sewerage</v>
          </cell>
          <cell r="C93" t="str">
            <v>1 NAL</v>
          </cell>
          <cell r="D93" t="str">
            <v>3 C Liabilities</v>
          </cell>
          <cell r="E93">
            <v>3200</v>
          </cell>
          <cell r="F93" t="str">
            <v>Provisions</v>
          </cell>
        </row>
        <row r="94">
          <cell r="A94">
            <v>3230</v>
          </cell>
          <cell r="B94" t="str">
            <v>Leave Electricity</v>
          </cell>
          <cell r="C94" t="str">
            <v>1 NAL</v>
          </cell>
          <cell r="D94" t="str">
            <v>3 C Liabilities</v>
          </cell>
          <cell r="E94">
            <v>3200</v>
          </cell>
          <cell r="F94" t="str">
            <v>Provisions</v>
          </cell>
        </row>
        <row r="95">
          <cell r="A95">
            <v>3240</v>
          </cell>
          <cell r="B95" t="str">
            <v>Leave Water</v>
          </cell>
          <cell r="C95" t="str">
            <v>1 NAL</v>
          </cell>
          <cell r="D95" t="str">
            <v>3 C Liabilities</v>
          </cell>
          <cell r="E95">
            <v>3200</v>
          </cell>
          <cell r="F95" t="str">
            <v>Provisions</v>
          </cell>
        </row>
        <row r="96">
          <cell r="A96">
            <v>3260</v>
          </cell>
          <cell r="B96" t="str">
            <v>Leave Housing</v>
          </cell>
          <cell r="C96" t="str">
            <v>1 NAL</v>
          </cell>
          <cell r="D96" t="str">
            <v>3 C Liabilities</v>
          </cell>
          <cell r="E96">
            <v>3200</v>
          </cell>
          <cell r="F96" t="str">
            <v>Provisions</v>
          </cell>
        </row>
        <row r="97">
          <cell r="A97">
            <v>3270</v>
          </cell>
          <cell r="B97">
            <v>0</v>
          </cell>
          <cell r="C97" t="str">
            <v>1 NAL</v>
          </cell>
          <cell r="D97" t="str">
            <v>3 C Liabilities</v>
          </cell>
        </row>
        <row r="98">
          <cell r="A98">
            <v>3271</v>
          </cell>
          <cell r="B98" t="str">
            <v>Bonus</v>
          </cell>
          <cell r="C98" t="str">
            <v>1 NAL</v>
          </cell>
          <cell r="D98" t="str">
            <v>3 C Liabilities</v>
          </cell>
          <cell r="E98">
            <v>3200</v>
          </cell>
          <cell r="F98" t="str">
            <v>Provisions</v>
          </cell>
        </row>
        <row r="99">
          <cell r="A99">
            <v>3298</v>
          </cell>
          <cell r="B99" t="str">
            <v>ST Provisions</v>
          </cell>
          <cell r="C99" t="str">
            <v>1 NAL</v>
          </cell>
          <cell r="D99" t="str">
            <v>3 C Liabilities</v>
          </cell>
          <cell r="E99">
            <v>3200</v>
          </cell>
          <cell r="F99" t="str">
            <v>Provisions</v>
          </cell>
        </row>
        <row r="100">
          <cell r="A100">
            <v>3299</v>
          </cell>
          <cell r="B100">
            <v>0</v>
          </cell>
          <cell r="C100" t="str">
            <v>1 NAL</v>
          </cell>
          <cell r="D100" t="str">
            <v>3 C Liabilities</v>
          </cell>
        </row>
        <row r="101">
          <cell r="A101">
            <v>3300</v>
          </cell>
          <cell r="B101" t="str">
            <v>Creditors</v>
          </cell>
          <cell r="C101" t="str">
            <v>1 NAL</v>
          </cell>
          <cell r="D101" t="str">
            <v>3 C Liabilities</v>
          </cell>
          <cell r="E101">
            <v>3300</v>
          </cell>
          <cell r="F101" t="str">
            <v>Creditors</v>
          </cell>
        </row>
        <row r="102">
          <cell r="A102">
            <v>3302</v>
          </cell>
          <cell r="B102" t="str">
            <v>Sundry Creditors</v>
          </cell>
          <cell r="C102" t="str">
            <v>1 NAL</v>
          </cell>
          <cell r="D102" t="str">
            <v>3 C Liabilities</v>
          </cell>
          <cell r="E102">
            <v>3300</v>
          </cell>
          <cell r="F102" t="str">
            <v>Creditors</v>
          </cell>
        </row>
        <row r="103">
          <cell r="A103">
            <v>3303</v>
          </cell>
          <cell r="B103" t="str">
            <v>Payments in Advance</v>
          </cell>
          <cell r="C103" t="str">
            <v>1 NAL</v>
          </cell>
          <cell r="D103" t="str">
            <v>3 C Liabilities</v>
          </cell>
          <cell r="E103">
            <v>3300</v>
          </cell>
          <cell r="F103" t="str">
            <v>Creditors</v>
          </cell>
        </row>
        <row r="104">
          <cell r="A104">
            <v>3304</v>
          </cell>
          <cell r="B104" t="str">
            <v>Deposits other</v>
          </cell>
          <cell r="C104" t="str">
            <v>1 NAL</v>
          </cell>
          <cell r="D104" t="str">
            <v>3 C Liabilities</v>
          </cell>
          <cell r="E104">
            <v>3300</v>
          </cell>
          <cell r="F104" t="str">
            <v>Creditors</v>
          </cell>
        </row>
        <row r="105">
          <cell r="A105">
            <v>3305</v>
          </cell>
          <cell r="B105" t="str">
            <v>Trade Creditors</v>
          </cell>
          <cell r="C105" t="str">
            <v>1 NAL</v>
          </cell>
          <cell r="D105" t="str">
            <v>3 C Liabilities</v>
          </cell>
          <cell r="E105">
            <v>3300</v>
          </cell>
          <cell r="F105" t="str">
            <v>Creditors</v>
          </cell>
        </row>
        <row r="106">
          <cell r="A106">
            <v>3308</v>
          </cell>
          <cell r="B106" t="str">
            <v>Hoarding Fees</v>
          </cell>
          <cell r="C106" t="str">
            <v>1 NAL</v>
          </cell>
          <cell r="D106" t="str">
            <v>3 C Liabilities</v>
          </cell>
          <cell r="E106">
            <v>3300</v>
          </cell>
          <cell r="F106" t="str">
            <v>Creditors</v>
          </cell>
        </row>
        <row r="107">
          <cell r="A107">
            <v>3309</v>
          </cell>
          <cell r="B107" t="str">
            <v>Retention Monies</v>
          </cell>
          <cell r="C107" t="str">
            <v>1 NAL</v>
          </cell>
          <cell r="D107" t="str">
            <v>3 C Liabilities</v>
          </cell>
          <cell r="E107">
            <v>3300</v>
          </cell>
          <cell r="F107" t="str">
            <v>Creditors</v>
          </cell>
        </row>
        <row r="108">
          <cell r="A108">
            <v>3398</v>
          </cell>
          <cell r="B108" t="str">
            <v>ST Creditors</v>
          </cell>
          <cell r="C108" t="str">
            <v>1 NAL</v>
          </cell>
          <cell r="D108" t="str">
            <v>3 C Liabilities</v>
          </cell>
          <cell r="E108">
            <v>3300</v>
          </cell>
          <cell r="F108" t="str">
            <v>Creditors</v>
          </cell>
        </row>
        <row r="109">
          <cell r="A109">
            <v>3399</v>
          </cell>
          <cell r="B109">
            <v>0</v>
          </cell>
          <cell r="C109" t="str">
            <v>1 NAL</v>
          </cell>
          <cell r="D109" t="str">
            <v>3 C Liabilities</v>
          </cell>
        </row>
        <row r="110">
          <cell r="A110">
            <v>3400</v>
          </cell>
          <cell r="B110" t="str">
            <v>Unspent Public Contr</v>
          </cell>
          <cell r="C110" t="str">
            <v>1 NAL</v>
          </cell>
          <cell r="D110" t="str">
            <v>3 C Liabilities</v>
          </cell>
          <cell r="E110">
            <v>3400</v>
          </cell>
          <cell r="F110" t="str">
            <v>Unspent Public Contr</v>
          </cell>
        </row>
        <row r="111">
          <cell r="A111">
            <v>3410</v>
          </cell>
          <cell r="B111" t="str">
            <v>Rate and General</v>
          </cell>
          <cell r="C111" t="str">
            <v>1 NAL</v>
          </cell>
          <cell r="D111" t="str">
            <v>3 C Liabilities</v>
          </cell>
          <cell r="E111">
            <v>3400</v>
          </cell>
          <cell r="F111" t="str">
            <v>Unspent Public Contr</v>
          </cell>
        </row>
        <row r="112">
          <cell r="A112">
            <v>3420</v>
          </cell>
          <cell r="B112" t="str">
            <v>Sewerage</v>
          </cell>
          <cell r="C112" t="str">
            <v>1 NAL</v>
          </cell>
          <cell r="D112" t="str">
            <v>3 C Liabilities</v>
          </cell>
          <cell r="E112">
            <v>3400</v>
          </cell>
          <cell r="F112" t="str">
            <v>Unspent Public Contr</v>
          </cell>
        </row>
        <row r="113">
          <cell r="A113">
            <v>3430</v>
          </cell>
          <cell r="B113" t="str">
            <v>Electricity</v>
          </cell>
          <cell r="C113" t="str">
            <v>1 NAL</v>
          </cell>
          <cell r="D113" t="str">
            <v>3 C Liabilities</v>
          </cell>
          <cell r="E113">
            <v>3400</v>
          </cell>
          <cell r="F113" t="str">
            <v>Unspent Public Contr</v>
          </cell>
        </row>
        <row r="114">
          <cell r="A114">
            <v>3440</v>
          </cell>
          <cell r="B114" t="str">
            <v>Water</v>
          </cell>
          <cell r="C114" t="str">
            <v>1 NAL</v>
          </cell>
          <cell r="D114" t="str">
            <v>3 C Liabilities</v>
          </cell>
          <cell r="E114">
            <v>3400</v>
          </cell>
          <cell r="F114" t="str">
            <v>Unspent Public Contr</v>
          </cell>
        </row>
        <row r="115">
          <cell r="A115">
            <v>3498</v>
          </cell>
          <cell r="B115" t="str">
            <v>ST Unspent Pub Cont</v>
          </cell>
          <cell r="C115" t="str">
            <v>1 NAL</v>
          </cell>
          <cell r="D115" t="str">
            <v>3 C Liabilities</v>
          </cell>
          <cell r="E115">
            <v>3400</v>
          </cell>
          <cell r="F115" t="str">
            <v>Unspent Public Contr</v>
          </cell>
        </row>
        <row r="116">
          <cell r="A116">
            <v>3499</v>
          </cell>
          <cell r="B116">
            <v>0</v>
          </cell>
          <cell r="C116" t="str">
            <v>1 NAL</v>
          </cell>
          <cell r="D116" t="str">
            <v>3 C Liabilities</v>
          </cell>
        </row>
        <row r="117">
          <cell r="A117">
            <v>3500</v>
          </cell>
          <cell r="B117" t="str">
            <v>Unspt Cond Granr Rec</v>
          </cell>
          <cell r="C117" t="str">
            <v>1 NAL</v>
          </cell>
          <cell r="D117" t="str">
            <v>3 C Liabilities</v>
          </cell>
          <cell r="E117">
            <v>3500</v>
          </cell>
          <cell r="F117" t="str">
            <v>Unspt Cond Granr Rec</v>
          </cell>
        </row>
        <row r="118">
          <cell r="A118">
            <v>3510</v>
          </cell>
          <cell r="B118" t="str">
            <v>Rate and General</v>
          </cell>
          <cell r="C118" t="str">
            <v>1 NAL</v>
          </cell>
          <cell r="D118" t="str">
            <v>3 C Liabilities</v>
          </cell>
          <cell r="E118">
            <v>3500</v>
          </cell>
          <cell r="F118" t="str">
            <v>Unspt Cond Granr Rec</v>
          </cell>
        </row>
        <row r="119">
          <cell r="A119">
            <v>3520</v>
          </cell>
          <cell r="B119" t="str">
            <v>Sewer</v>
          </cell>
          <cell r="C119" t="str">
            <v>1 NAL</v>
          </cell>
          <cell r="D119" t="str">
            <v>3 C Liabilities</v>
          </cell>
          <cell r="E119">
            <v>3500</v>
          </cell>
          <cell r="F119" t="str">
            <v>Unspt Cond Granr Rec</v>
          </cell>
        </row>
        <row r="120">
          <cell r="A120">
            <v>3530</v>
          </cell>
          <cell r="B120" t="str">
            <v>Electricity</v>
          </cell>
          <cell r="C120" t="str">
            <v>1 NAL</v>
          </cell>
          <cell r="D120" t="str">
            <v>3 C Liabilities</v>
          </cell>
          <cell r="E120">
            <v>3500</v>
          </cell>
          <cell r="F120" t="str">
            <v>Unspt Cond Granr Rec</v>
          </cell>
        </row>
        <row r="121">
          <cell r="A121">
            <v>3540</v>
          </cell>
          <cell r="B121" t="str">
            <v>Water</v>
          </cell>
          <cell r="C121" t="str">
            <v>1 NAL</v>
          </cell>
          <cell r="D121" t="str">
            <v>3 C Liabilities</v>
          </cell>
          <cell r="E121">
            <v>3500</v>
          </cell>
          <cell r="F121" t="str">
            <v>Unspt Cond Granr Rec</v>
          </cell>
        </row>
        <row r="122">
          <cell r="A122">
            <v>3560</v>
          </cell>
          <cell r="B122" t="str">
            <v>Housing</v>
          </cell>
          <cell r="C122" t="str">
            <v>1 NAL</v>
          </cell>
          <cell r="D122" t="str">
            <v>3 C Liabilities</v>
          </cell>
          <cell r="E122">
            <v>3500</v>
          </cell>
          <cell r="F122" t="str">
            <v>Unspt Cond Granr Rec</v>
          </cell>
        </row>
        <row r="123">
          <cell r="A123">
            <v>3589</v>
          </cell>
          <cell r="B123" t="str">
            <v>ST  Un Con Grant Rec</v>
          </cell>
          <cell r="C123" t="str">
            <v>1 NAL</v>
          </cell>
          <cell r="D123" t="str">
            <v>3 C Liabilities</v>
          </cell>
          <cell r="E123">
            <v>3500</v>
          </cell>
          <cell r="F123" t="str">
            <v>Unspt Cond Granr Rec</v>
          </cell>
        </row>
        <row r="124">
          <cell r="A124">
            <v>3600</v>
          </cell>
          <cell r="B124" t="str">
            <v>VAT</v>
          </cell>
          <cell r="C124" t="str">
            <v>1 NAL</v>
          </cell>
          <cell r="D124" t="str">
            <v>3 C Liabilities</v>
          </cell>
          <cell r="E124">
            <v>3600</v>
          </cell>
          <cell r="F124" t="str">
            <v>VAT</v>
          </cell>
        </row>
        <row r="125">
          <cell r="A125">
            <v>3699</v>
          </cell>
          <cell r="B125">
            <v>0</v>
          </cell>
          <cell r="C125" t="str">
            <v>1 NAL</v>
          </cell>
          <cell r="D125" t="str">
            <v>3 C Liabilities</v>
          </cell>
        </row>
        <row r="126">
          <cell r="A126">
            <v>3710</v>
          </cell>
          <cell r="B126" t="str">
            <v>Oper Lease Liab</v>
          </cell>
          <cell r="C126" t="str">
            <v>1 NAL</v>
          </cell>
          <cell r="D126" t="str">
            <v>3 C Liabilities</v>
          </cell>
          <cell r="E126">
            <v>3710</v>
          </cell>
          <cell r="F126" t="str">
            <v>Oper Lease Liab</v>
          </cell>
        </row>
        <row r="127">
          <cell r="A127">
            <v>3798</v>
          </cell>
          <cell r="B127" t="str">
            <v>ST Op Lease Liab</v>
          </cell>
          <cell r="C127" t="str">
            <v>1 NAL</v>
          </cell>
          <cell r="D127" t="str">
            <v>3 C Liabilities</v>
          </cell>
          <cell r="E127">
            <v>3710</v>
          </cell>
          <cell r="F127" t="str">
            <v>Oper Lease Liab</v>
          </cell>
        </row>
        <row r="128">
          <cell r="A128">
            <v>3799</v>
          </cell>
          <cell r="B128">
            <v>0</v>
          </cell>
          <cell r="C128" t="str">
            <v>1 NAL</v>
          </cell>
          <cell r="D128" t="str">
            <v>3 C Liabilities</v>
          </cell>
        </row>
        <row r="129">
          <cell r="A129">
            <v>3800</v>
          </cell>
          <cell r="B129" t="str">
            <v>Bank Overdraft</v>
          </cell>
          <cell r="C129" t="str">
            <v>1 NAL</v>
          </cell>
          <cell r="D129" t="str">
            <v>3 C Liabilities</v>
          </cell>
          <cell r="E129">
            <v>3800</v>
          </cell>
          <cell r="F129" t="str">
            <v>Bank Overdraft</v>
          </cell>
        </row>
        <row r="130">
          <cell r="A130">
            <v>3801</v>
          </cell>
          <cell r="B130" t="str">
            <v>Wages Cash Control</v>
          </cell>
          <cell r="C130" t="str">
            <v>1 NAL</v>
          </cell>
          <cell r="D130" t="str">
            <v>3 C Liabilities</v>
          </cell>
          <cell r="E130">
            <v>3800</v>
          </cell>
          <cell r="F130" t="str">
            <v>Bank Overdraft</v>
          </cell>
        </row>
        <row r="131">
          <cell r="A131">
            <v>3802</v>
          </cell>
          <cell r="B131" t="str">
            <v>Cash Control</v>
          </cell>
          <cell r="C131" t="str">
            <v>1 NAL</v>
          </cell>
          <cell r="D131" t="str">
            <v>3 C Liabilities</v>
          </cell>
          <cell r="E131">
            <v>3800</v>
          </cell>
          <cell r="F131" t="str">
            <v>Bank Overdraft</v>
          </cell>
        </row>
        <row r="132">
          <cell r="A132">
            <v>3803</v>
          </cell>
          <cell r="B132" t="str">
            <v>Petty Cash</v>
          </cell>
          <cell r="C132" t="str">
            <v>1 NAL</v>
          </cell>
          <cell r="D132" t="str">
            <v>3 C Liabilities</v>
          </cell>
          <cell r="E132">
            <v>3800</v>
          </cell>
          <cell r="F132" t="str">
            <v>Bank Overdraft</v>
          </cell>
        </row>
        <row r="133">
          <cell r="A133">
            <v>3898</v>
          </cell>
          <cell r="B133" t="str">
            <v>ST Bank Overdraft</v>
          </cell>
          <cell r="C133" t="str">
            <v>1 NAL</v>
          </cell>
          <cell r="D133" t="str">
            <v>3 C Liabilities</v>
          </cell>
          <cell r="E133">
            <v>3800</v>
          </cell>
          <cell r="F133" t="str">
            <v>Bank Overdraft</v>
          </cell>
        </row>
        <row r="134">
          <cell r="A134">
            <v>3899</v>
          </cell>
          <cell r="B134">
            <v>0</v>
          </cell>
          <cell r="C134" t="str">
            <v>1 NAL</v>
          </cell>
          <cell r="D134" t="str">
            <v>3 C Liabilities</v>
          </cell>
        </row>
        <row r="135">
          <cell r="A135">
            <v>3900</v>
          </cell>
          <cell r="B135" t="str">
            <v>Cur P of Long T Liab</v>
          </cell>
          <cell r="C135" t="str">
            <v>1 NAL</v>
          </cell>
          <cell r="D135" t="str">
            <v>3 C Liabilities</v>
          </cell>
          <cell r="E135">
            <v>3900</v>
          </cell>
          <cell r="F135" t="str">
            <v>Cur P of Long T Liab</v>
          </cell>
        </row>
        <row r="136">
          <cell r="A136">
            <v>3999</v>
          </cell>
          <cell r="B136">
            <v>0</v>
          </cell>
          <cell r="C136" t="str">
            <v>1 NAL</v>
          </cell>
          <cell r="D136" t="str">
            <v>3 C Liabilities</v>
          </cell>
        </row>
        <row r="137">
          <cell r="A137">
            <v>4050</v>
          </cell>
          <cell r="B137" t="str">
            <v>T Net Asst &amp; Liab</v>
          </cell>
          <cell r="C137" t="str">
            <v>2 ASSETS</v>
          </cell>
          <cell r="D137" t="str">
            <v>1 NC Assets</v>
          </cell>
        </row>
        <row r="138">
          <cell r="A138">
            <v>4100</v>
          </cell>
          <cell r="B138" t="str">
            <v>Intangible Assets_x000D_</v>
          </cell>
          <cell r="C138" t="str">
            <v>2 ASSETS</v>
          </cell>
          <cell r="D138" t="str">
            <v>1 NC Assets</v>
          </cell>
          <cell r="E138">
            <v>4100</v>
          </cell>
          <cell r="F138" t="str">
            <v>Intangible Assets_x000D_</v>
          </cell>
        </row>
        <row r="139">
          <cell r="A139">
            <v>4110</v>
          </cell>
          <cell r="B139" t="str">
            <v>Cost</v>
          </cell>
          <cell r="C139" t="str">
            <v>2 ASSETS</v>
          </cell>
          <cell r="D139" t="str">
            <v>1 NC Assets</v>
          </cell>
          <cell r="E139">
            <v>4100</v>
          </cell>
          <cell r="F139" t="str">
            <v>Intangible Assets_x000D_</v>
          </cell>
        </row>
        <row r="140">
          <cell r="A140">
            <v>4120</v>
          </cell>
          <cell r="B140" t="str">
            <v>Depreciation</v>
          </cell>
          <cell r="C140" t="str">
            <v>2 ASSETS</v>
          </cell>
          <cell r="D140" t="str">
            <v>1 NC Assets</v>
          </cell>
          <cell r="E140">
            <v>4100</v>
          </cell>
          <cell r="F140" t="str">
            <v>Intangible Assets_x000D_</v>
          </cell>
        </row>
        <row r="141">
          <cell r="A141">
            <v>4198</v>
          </cell>
          <cell r="B141" t="str">
            <v>Rate and General</v>
          </cell>
          <cell r="C141" t="str">
            <v>2 ASSETS</v>
          </cell>
          <cell r="D141" t="str">
            <v>1 NC Assets</v>
          </cell>
          <cell r="E141">
            <v>4100</v>
          </cell>
          <cell r="F141" t="str">
            <v>Intangible Assets_x000D_</v>
          </cell>
        </row>
        <row r="142">
          <cell r="A142">
            <v>4199</v>
          </cell>
        </row>
        <row r="143">
          <cell r="A143">
            <v>4200</v>
          </cell>
          <cell r="B143" t="str">
            <v>Prop, Plant &amp; Equip</v>
          </cell>
          <cell r="C143" t="str">
            <v>2 ASSETS</v>
          </cell>
          <cell r="D143" t="str">
            <v>1 NC Assets</v>
          </cell>
          <cell r="E143">
            <v>4200</v>
          </cell>
          <cell r="F143" t="str">
            <v>Prop, Plant &amp; Equip</v>
          </cell>
        </row>
        <row r="144">
          <cell r="A144">
            <v>4210</v>
          </cell>
          <cell r="B144" t="str">
            <v>Rate and General</v>
          </cell>
          <cell r="C144" t="str">
            <v>2 ASSETS</v>
          </cell>
          <cell r="D144" t="str">
            <v>1 NC Assets</v>
          </cell>
          <cell r="E144">
            <v>4200</v>
          </cell>
          <cell r="F144" t="str">
            <v>Prop, Plant &amp; Equip</v>
          </cell>
        </row>
        <row r="145">
          <cell r="A145">
            <v>4211</v>
          </cell>
          <cell r="B145" t="str">
            <v>Infrastructure</v>
          </cell>
          <cell r="C145" t="str">
            <v>2 ASSETS</v>
          </cell>
          <cell r="D145" t="str">
            <v>1 NC Assets</v>
          </cell>
          <cell r="E145">
            <v>4200</v>
          </cell>
          <cell r="F145" t="str">
            <v>Prop, Plant &amp; Equip</v>
          </cell>
        </row>
        <row r="146">
          <cell r="A146">
            <v>4212</v>
          </cell>
          <cell r="B146" t="str">
            <v>Land &amp; Buildings</v>
          </cell>
          <cell r="C146" t="str">
            <v>2 ASSETS</v>
          </cell>
          <cell r="D146" t="str">
            <v>1 NC Assets</v>
          </cell>
          <cell r="E146">
            <v>4200</v>
          </cell>
          <cell r="F146" t="str">
            <v>Prop, Plant &amp; Equip</v>
          </cell>
        </row>
        <row r="147">
          <cell r="A147">
            <v>4213</v>
          </cell>
          <cell r="B147" t="str">
            <v>Investment</v>
          </cell>
          <cell r="C147" t="str">
            <v>2 ASSETS</v>
          </cell>
          <cell r="D147" t="str">
            <v>1 NC Assets</v>
          </cell>
          <cell r="E147">
            <v>4200</v>
          </cell>
          <cell r="F147" t="str">
            <v>Prop, Plant &amp; Equip</v>
          </cell>
        </row>
        <row r="148">
          <cell r="A148">
            <v>4214</v>
          </cell>
          <cell r="B148" t="str">
            <v>Other</v>
          </cell>
          <cell r="C148" t="str">
            <v>2 ASSETS</v>
          </cell>
          <cell r="D148" t="str">
            <v>1 NC Assets</v>
          </cell>
          <cell r="E148">
            <v>4200</v>
          </cell>
          <cell r="F148" t="str">
            <v>Prop, Plant &amp; Equip</v>
          </cell>
        </row>
        <row r="149">
          <cell r="A149">
            <v>4215</v>
          </cell>
          <cell r="B149" t="str">
            <v>Community</v>
          </cell>
          <cell r="C149" t="str">
            <v>2 ASSETS</v>
          </cell>
          <cell r="D149" t="str">
            <v>1 NC Assets</v>
          </cell>
          <cell r="E149">
            <v>4200</v>
          </cell>
          <cell r="F149" t="str">
            <v>Prop, Plant &amp; Equip</v>
          </cell>
        </row>
        <row r="150">
          <cell r="A150">
            <v>4216</v>
          </cell>
          <cell r="B150" t="str">
            <v>Heritage</v>
          </cell>
          <cell r="C150" t="str">
            <v>2 ASSETS</v>
          </cell>
          <cell r="D150" t="str">
            <v>1 NC Assets</v>
          </cell>
          <cell r="E150">
            <v>4200</v>
          </cell>
          <cell r="F150" t="str">
            <v>Prop, Plant &amp; Equip</v>
          </cell>
        </row>
        <row r="151">
          <cell r="A151">
            <v>4217</v>
          </cell>
          <cell r="B151" t="str">
            <v>Intangible</v>
          </cell>
          <cell r="C151" t="str">
            <v>2 ASSETS</v>
          </cell>
          <cell r="D151" t="str">
            <v>1 NC Assets</v>
          </cell>
          <cell r="E151">
            <v>4200</v>
          </cell>
          <cell r="F151" t="str">
            <v>Prop, Plant &amp; Equip</v>
          </cell>
        </row>
        <row r="152">
          <cell r="A152">
            <v>4218</v>
          </cell>
          <cell r="B152" t="str">
            <v>Capital Suspense</v>
          </cell>
          <cell r="C152" t="str">
            <v>2 ASSETS</v>
          </cell>
          <cell r="D152" t="str">
            <v>1 NC Assets</v>
          </cell>
          <cell r="E152">
            <v>4200</v>
          </cell>
          <cell r="F152" t="str">
            <v>Prop, Plant &amp; Equip</v>
          </cell>
        </row>
        <row r="153">
          <cell r="A153">
            <v>4219</v>
          </cell>
          <cell r="B153" t="str">
            <v>Depreciation</v>
          </cell>
          <cell r="C153" t="str">
            <v>2 ASSETS</v>
          </cell>
          <cell r="D153" t="str">
            <v>1 NC Assets</v>
          </cell>
          <cell r="E153">
            <v>4200</v>
          </cell>
          <cell r="F153" t="str">
            <v>Prop, Plant &amp; Equip</v>
          </cell>
        </row>
        <row r="154">
          <cell r="A154">
            <v>4220</v>
          </cell>
          <cell r="B154" t="str">
            <v>Sewerage</v>
          </cell>
          <cell r="C154" t="str">
            <v>2 ASSETS</v>
          </cell>
          <cell r="D154" t="str">
            <v>1 NC Assets</v>
          </cell>
          <cell r="E154">
            <v>4200</v>
          </cell>
          <cell r="F154" t="str">
            <v>Prop, Plant &amp; Equip</v>
          </cell>
        </row>
        <row r="155">
          <cell r="A155">
            <v>4221</v>
          </cell>
          <cell r="B155" t="str">
            <v>Infrastructure</v>
          </cell>
          <cell r="C155" t="str">
            <v>2 ASSETS</v>
          </cell>
          <cell r="D155" t="str">
            <v>1 NC Assets</v>
          </cell>
          <cell r="E155">
            <v>4200</v>
          </cell>
          <cell r="F155" t="str">
            <v>Prop, Plant &amp; Equip</v>
          </cell>
        </row>
        <row r="156">
          <cell r="A156">
            <v>4222</v>
          </cell>
          <cell r="B156" t="str">
            <v>Land &amp; Buildings</v>
          </cell>
          <cell r="C156" t="str">
            <v>2 ASSETS</v>
          </cell>
          <cell r="D156" t="str">
            <v>1 NC Assets</v>
          </cell>
          <cell r="E156">
            <v>4200</v>
          </cell>
          <cell r="F156" t="str">
            <v>Prop, Plant &amp; Equip</v>
          </cell>
        </row>
        <row r="157">
          <cell r="A157">
            <v>4223</v>
          </cell>
          <cell r="B157" t="str">
            <v>Investment</v>
          </cell>
          <cell r="C157" t="str">
            <v>2 ASSETS</v>
          </cell>
          <cell r="D157" t="str">
            <v>1 NC Assets</v>
          </cell>
          <cell r="E157">
            <v>4200</v>
          </cell>
          <cell r="F157" t="str">
            <v>Prop, Plant &amp; Equip</v>
          </cell>
        </row>
        <row r="158">
          <cell r="A158">
            <v>4224</v>
          </cell>
          <cell r="B158" t="str">
            <v>Other</v>
          </cell>
          <cell r="C158" t="str">
            <v>2 ASSETS</v>
          </cell>
          <cell r="D158" t="str">
            <v>1 NC Assets</v>
          </cell>
          <cell r="E158">
            <v>4200</v>
          </cell>
          <cell r="F158" t="str">
            <v>Prop, Plant &amp; Equip</v>
          </cell>
        </row>
        <row r="159">
          <cell r="A159">
            <v>4225</v>
          </cell>
          <cell r="B159" t="str">
            <v>Community</v>
          </cell>
          <cell r="C159" t="str">
            <v>2 ASSETS</v>
          </cell>
          <cell r="D159" t="str">
            <v>1 NC Assets</v>
          </cell>
          <cell r="E159">
            <v>4200</v>
          </cell>
          <cell r="F159" t="str">
            <v>Prop, Plant &amp; Equip</v>
          </cell>
        </row>
        <row r="160">
          <cell r="A160">
            <v>4226</v>
          </cell>
          <cell r="B160" t="str">
            <v>Cap Sus Don &amp; Pub C</v>
          </cell>
          <cell r="C160" t="str">
            <v>2 ASSETS</v>
          </cell>
          <cell r="D160" t="str">
            <v>1 NC Assets</v>
          </cell>
          <cell r="E160">
            <v>4200</v>
          </cell>
          <cell r="F160" t="str">
            <v>Prop, Plant &amp; Equip</v>
          </cell>
        </row>
        <row r="161">
          <cell r="A161">
            <v>4227</v>
          </cell>
          <cell r="B161" t="str">
            <v>Capital Suspense G</v>
          </cell>
          <cell r="C161" t="str">
            <v>2 ASSETS</v>
          </cell>
          <cell r="D161" t="str">
            <v>1 NC Assets</v>
          </cell>
          <cell r="E161">
            <v>4200</v>
          </cell>
          <cell r="F161" t="str">
            <v>Prop, Plant &amp; Equip</v>
          </cell>
        </row>
        <row r="162">
          <cell r="A162">
            <v>4228</v>
          </cell>
          <cell r="B162" t="str">
            <v>Capital Suspense L</v>
          </cell>
          <cell r="C162" t="str">
            <v>2 ASSETS</v>
          </cell>
          <cell r="D162" t="str">
            <v>1 NC Assets</v>
          </cell>
          <cell r="E162">
            <v>4200</v>
          </cell>
          <cell r="F162" t="str">
            <v>Prop, Plant &amp; Equip</v>
          </cell>
        </row>
        <row r="163">
          <cell r="A163">
            <v>4229</v>
          </cell>
          <cell r="B163" t="str">
            <v>Depreciaition</v>
          </cell>
          <cell r="C163" t="str">
            <v>2 ASSETS</v>
          </cell>
          <cell r="D163" t="str">
            <v>1 NC Assets</v>
          </cell>
          <cell r="E163">
            <v>4200</v>
          </cell>
          <cell r="F163" t="str">
            <v>Prop, Plant &amp; Equip</v>
          </cell>
        </row>
        <row r="164">
          <cell r="A164">
            <v>4230</v>
          </cell>
          <cell r="B164" t="str">
            <v>Electricity</v>
          </cell>
          <cell r="C164" t="str">
            <v>2 ASSETS</v>
          </cell>
          <cell r="D164" t="str">
            <v>1 NC Assets</v>
          </cell>
          <cell r="E164">
            <v>4200</v>
          </cell>
          <cell r="F164" t="str">
            <v>Prop, Plant &amp; Equip</v>
          </cell>
        </row>
        <row r="165">
          <cell r="A165">
            <v>4231</v>
          </cell>
          <cell r="B165" t="str">
            <v>Infrastructure</v>
          </cell>
          <cell r="C165" t="str">
            <v>2 ASSETS</v>
          </cell>
          <cell r="D165" t="str">
            <v>1 NC Assets</v>
          </cell>
          <cell r="E165">
            <v>4200</v>
          </cell>
          <cell r="F165" t="str">
            <v>Prop, Plant &amp; Equip</v>
          </cell>
        </row>
        <row r="166">
          <cell r="A166">
            <v>4232</v>
          </cell>
          <cell r="B166" t="str">
            <v>Land &amp; Buildings</v>
          </cell>
          <cell r="C166" t="str">
            <v>2 ASSETS</v>
          </cell>
          <cell r="D166" t="str">
            <v>1 NC Assets</v>
          </cell>
          <cell r="E166">
            <v>4200</v>
          </cell>
          <cell r="F166" t="str">
            <v>Prop, Plant &amp; Equip</v>
          </cell>
        </row>
        <row r="167">
          <cell r="A167">
            <v>4233</v>
          </cell>
          <cell r="B167" t="str">
            <v>Investment</v>
          </cell>
          <cell r="C167" t="str">
            <v>2 ASSETS</v>
          </cell>
          <cell r="D167" t="str">
            <v>1 NC Assets</v>
          </cell>
          <cell r="E167">
            <v>4200</v>
          </cell>
          <cell r="F167" t="str">
            <v>Prop, Plant &amp; Equip</v>
          </cell>
        </row>
        <row r="168">
          <cell r="A168">
            <v>4234</v>
          </cell>
          <cell r="B168" t="str">
            <v>Other</v>
          </cell>
          <cell r="C168" t="str">
            <v>2 ASSETS</v>
          </cell>
          <cell r="D168" t="str">
            <v>1 NC Assets</v>
          </cell>
          <cell r="E168">
            <v>4200</v>
          </cell>
          <cell r="F168" t="str">
            <v>Prop, Plant &amp; Equip</v>
          </cell>
        </row>
        <row r="169">
          <cell r="A169">
            <v>4235</v>
          </cell>
          <cell r="B169" t="str">
            <v>Cap Sus Rev &amp; Int Fd</v>
          </cell>
          <cell r="C169" t="str">
            <v>2 ASSETS</v>
          </cell>
          <cell r="D169" t="str">
            <v>1 NC Assets</v>
          </cell>
          <cell r="E169">
            <v>4200</v>
          </cell>
          <cell r="F169" t="str">
            <v>Prop, Plant &amp; Equip</v>
          </cell>
        </row>
        <row r="170">
          <cell r="A170">
            <v>4236</v>
          </cell>
          <cell r="B170" t="str">
            <v>CAp Sus Don &amp; Pub C</v>
          </cell>
          <cell r="C170" t="str">
            <v>2 ASSETS</v>
          </cell>
          <cell r="D170" t="str">
            <v>1 NC Assets</v>
          </cell>
          <cell r="E170">
            <v>4200</v>
          </cell>
          <cell r="F170" t="str">
            <v>Prop, Plant &amp; Equip</v>
          </cell>
        </row>
        <row r="171">
          <cell r="A171">
            <v>4237</v>
          </cell>
          <cell r="B171" t="str">
            <v>Capital Suspense G</v>
          </cell>
          <cell r="C171" t="str">
            <v>2 ASSETS</v>
          </cell>
          <cell r="D171" t="str">
            <v>1 NC Assets</v>
          </cell>
          <cell r="E171">
            <v>4200</v>
          </cell>
          <cell r="F171" t="str">
            <v>Prop, Plant &amp; Equip</v>
          </cell>
        </row>
        <row r="172">
          <cell r="A172">
            <v>4238</v>
          </cell>
          <cell r="B172" t="str">
            <v>Capital Suspense L</v>
          </cell>
          <cell r="C172" t="str">
            <v>2 ASSETS</v>
          </cell>
          <cell r="D172" t="str">
            <v>1 NC Assets</v>
          </cell>
          <cell r="E172">
            <v>4200</v>
          </cell>
          <cell r="F172" t="str">
            <v>Prop, Plant &amp; Equip</v>
          </cell>
        </row>
        <row r="173">
          <cell r="A173">
            <v>4239</v>
          </cell>
          <cell r="B173" t="str">
            <v>Depreciation</v>
          </cell>
          <cell r="C173" t="str">
            <v>2 ASSETS</v>
          </cell>
          <cell r="D173" t="str">
            <v>1 NC Assets</v>
          </cell>
          <cell r="E173">
            <v>4200</v>
          </cell>
          <cell r="F173" t="str">
            <v>Prop, Plant &amp; Equip</v>
          </cell>
        </row>
        <row r="174">
          <cell r="A174">
            <v>4240</v>
          </cell>
          <cell r="B174" t="str">
            <v>Water</v>
          </cell>
          <cell r="C174" t="str">
            <v>2 ASSETS</v>
          </cell>
          <cell r="D174" t="str">
            <v>1 NC Assets</v>
          </cell>
          <cell r="E174">
            <v>4200</v>
          </cell>
          <cell r="F174" t="str">
            <v>Prop, Plant &amp; Equip</v>
          </cell>
        </row>
        <row r="175">
          <cell r="A175">
            <v>4241</v>
          </cell>
          <cell r="B175" t="str">
            <v>Infrastructure</v>
          </cell>
          <cell r="C175" t="str">
            <v>2 ASSETS</v>
          </cell>
          <cell r="D175" t="str">
            <v>1 NC Assets</v>
          </cell>
          <cell r="E175">
            <v>4200</v>
          </cell>
          <cell r="F175" t="str">
            <v>Prop, Plant &amp; Equip</v>
          </cell>
        </row>
        <row r="176">
          <cell r="A176">
            <v>4242</v>
          </cell>
          <cell r="B176" t="str">
            <v>Land &amp; Buildings</v>
          </cell>
          <cell r="C176" t="str">
            <v>2 ASSETS</v>
          </cell>
          <cell r="D176" t="str">
            <v>1 NC Assets</v>
          </cell>
          <cell r="E176">
            <v>4200</v>
          </cell>
          <cell r="F176" t="str">
            <v>Prop, Plant &amp; Equip</v>
          </cell>
        </row>
        <row r="177">
          <cell r="A177">
            <v>4243</v>
          </cell>
          <cell r="B177" t="str">
            <v>Investment</v>
          </cell>
          <cell r="C177" t="str">
            <v>2 ASSETS</v>
          </cell>
          <cell r="D177" t="str">
            <v>1 NC Assets</v>
          </cell>
          <cell r="E177">
            <v>4200</v>
          </cell>
          <cell r="F177" t="str">
            <v>Prop, Plant &amp; Equip</v>
          </cell>
        </row>
        <row r="178">
          <cell r="A178">
            <v>4244</v>
          </cell>
          <cell r="B178" t="str">
            <v>Other</v>
          </cell>
          <cell r="C178" t="str">
            <v>2 ASSETS</v>
          </cell>
          <cell r="D178" t="str">
            <v>1 NC Assets</v>
          </cell>
          <cell r="E178">
            <v>4200</v>
          </cell>
          <cell r="F178" t="str">
            <v>Prop, Plant &amp; Equip</v>
          </cell>
        </row>
        <row r="179">
          <cell r="A179">
            <v>4245</v>
          </cell>
          <cell r="B179" t="str">
            <v>Community</v>
          </cell>
          <cell r="C179" t="str">
            <v>2 ASSETS</v>
          </cell>
          <cell r="D179" t="str">
            <v>1 NC Assets</v>
          </cell>
          <cell r="E179">
            <v>4200</v>
          </cell>
          <cell r="F179" t="str">
            <v>Prop, Plant &amp; Equip</v>
          </cell>
        </row>
        <row r="180">
          <cell r="A180">
            <v>4246</v>
          </cell>
          <cell r="B180" t="str">
            <v>Cap Sus Don &amp; Pub C</v>
          </cell>
          <cell r="C180" t="str">
            <v>2 ASSETS</v>
          </cell>
          <cell r="D180" t="str">
            <v>1 NC Assets</v>
          </cell>
          <cell r="E180">
            <v>4200</v>
          </cell>
          <cell r="F180" t="str">
            <v>Prop, Plant &amp; Equip</v>
          </cell>
        </row>
        <row r="181">
          <cell r="A181">
            <v>4247</v>
          </cell>
          <cell r="B181" t="str">
            <v>Capital Suspense G</v>
          </cell>
          <cell r="C181" t="str">
            <v>2 ASSETS</v>
          </cell>
          <cell r="D181" t="str">
            <v>1 NC Assets</v>
          </cell>
          <cell r="E181">
            <v>4200</v>
          </cell>
          <cell r="F181" t="str">
            <v>Prop, Plant &amp; Equip</v>
          </cell>
        </row>
        <row r="182">
          <cell r="A182">
            <v>4248</v>
          </cell>
          <cell r="B182" t="str">
            <v>Capital Suspense L</v>
          </cell>
          <cell r="C182" t="str">
            <v>2 ASSETS</v>
          </cell>
          <cell r="D182" t="str">
            <v>1 NC Assets</v>
          </cell>
          <cell r="E182">
            <v>4200</v>
          </cell>
          <cell r="F182" t="str">
            <v>Prop, Plant &amp; Equip</v>
          </cell>
        </row>
        <row r="183">
          <cell r="A183">
            <v>4249</v>
          </cell>
          <cell r="B183" t="str">
            <v>Depreciation</v>
          </cell>
          <cell r="C183" t="str">
            <v>2 ASSETS</v>
          </cell>
          <cell r="D183" t="str">
            <v>1 NC Assets</v>
          </cell>
          <cell r="E183">
            <v>4200</v>
          </cell>
          <cell r="F183" t="str">
            <v>Prop, Plant &amp; Equip</v>
          </cell>
        </row>
        <row r="184">
          <cell r="A184">
            <v>4260</v>
          </cell>
          <cell r="B184" t="str">
            <v>Housing</v>
          </cell>
          <cell r="C184" t="str">
            <v>2 ASSETS</v>
          </cell>
          <cell r="D184" t="str">
            <v>1 NC Assets</v>
          </cell>
          <cell r="E184">
            <v>4200</v>
          </cell>
          <cell r="F184" t="str">
            <v>Prop, Plant &amp; Equip</v>
          </cell>
        </row>
        <row r="185">
          <cell r="A185">
            <v>4261</v>
          </cell>
          <cell r="B185" t="str">
            <v>Infrastructure</v>
          </cell>
          <cell r="C185" t="str">
            <v>2 ASSETS</v>
          </cell>
          <cell r="D185" t="str">
            <v>1 NC Assets</v>
          </cell>
          <cell r="E185">
            <v>4200</v>
          </cell>
          <cell r="F185" t="str">
            <v>Prop, Plant &amp; Equip</v>
          </cell>
        </row>
        <row r="186">
          <cell r="A186">
            <v>4262</v>
          </cell>
          <cell r="B186" t="str">
            <v>Land &amp; Building</v>
          </cell>
          <cell r="C186" t="str">
            <v>2 ASSETS</v>
          </cell>
          <cell r="D186" t="str">
            <v>1 NC Assets</v>
          </cell>
          <cell r="E186">
            <v>4200</v>
          </cell>
          <cell r="F186" t="str">
            <v>Prop, Plant &amp; Equip</v>
          </cell>
        </row>
        <row r="187">
          <cell r="A187">
            <v>4263</v>
          </cell>
          <cell r="B187" t="str">
            <v>Investment</v>
          </cell>
          <cell r="C187" t="str">
            <v>2 ASSETS</v>
          </cell>
          <cell r="D187" t="str">
            <v>1 NC Assets</v>
          </cell>
          <cell r="E187">
            <v>4200</v>
          </cell>
          <cell r="F187" t="str">
            <v>Prop, Plant &amp; Equip</v>
          </cell>
        </row>
        <row r="188">
          <cell r="A188">
            <v>4264</v>
          </cell>
          <cell r="B188" t="str">
            <v>Other</v>
          </cell>
          <cell r="C188" t="str">
            <v>2 ASSETS</v>
          </cell>
          <cell r="D188" t="str">
            <v>1 NC Assets</v>
          </cell>
          <cell r="E188">
            <v>4200</v>
          </cell>
          <cell r="F188" t="str">
            <v>Prop, Plant &amp; Equip</v>
          </cell>
        </row>
        <row r="189">
          <cell r="A189">
            <v>4265</v>
          </cell>
          <cell r="B189" t="str">
            <v>Community</v>
          </cell>
          <cell r="C189" t="str">
            <v>2 ASSETS</v>
          </cell>
          <cell r="D189" t="str">
            <v>1 NC Assets</v>
          </cell>
          <cell r="E189">
            <v>4200</v>
          </cell>
          <cell r="F189" t="str">
            <v>Prop, Plant &amp; Equip</v>
          </cell>
        </row>
        <row r="190">
          <cell r="A190">
            <v>4266</v>
          </cell>
          <cell r="B190" t="str">
            <v>Cap Sus Don &amp; Pub C</v>
          </cell>
          <cell r="C190" t="str">
            <v>2 ASSETS</v>
          </cell>
          <cell r="D190" t="str">
            <v>1 NC Assets</v>
          </cell>
          <cell r="E190">
            <v>4200</v>
          </cell>
          <cell r="F190" t="str">
            <v>Prop, Plant &amp; Equip</v>
          </cell>
        </row>
        <row r="191">
          <cell r="A191">
            <v>4267</v>
          </cell>
          <cell r="B191" t="str">
            <v>Capital Suspense G</v>
          </cell>
          <cell r="C191" t="str">
            <v>2 ASSETS</v>
          </cell>
          <cell r="D191" t="str">
            <v>1 NC Assets</v>
          </cell>
          <cell r="E191">
            <v>4200</v>
          </cell>
          <cell r="F191" t="str">
            <v>Prop, Plant &amp; Equip</v>
          </cell>
        </row>
        <row r="192">
          <cell r="A192">
            <v>4268</v>
          </cell>
          <cell r="B192" t="str">
            <v>Capital Suspense L</v>
          </cell>
          <cell r="C192" t="str">
            <v>2 ASSETS</v>
          </cell>
          <cell r="D192" t="str">
            <v>1 NC Assets</v>
          </cell>
          <cell r="E192">
            <v>4200</v>
          </cell>
          <cell r="F192" t="str">
            <v>Prop, Plant &amp; Equip</v>
          </cell>
        </row>
        <row r="193">
          <cell r="A193">
            <v>4269</v>
          </cell>
          <cell r="B193" t="str">
            <v>Depreciation</v>
          </cell>
          <cell r="C193" t="str">
            <v>2 ASSETS</v>
          </cell>
          <cell r="D193" t="str">
            <v>1 NC Assets</v>
          </cell>
          <cell r="E193">
            <v>4200</v>
          </cell>
          <cell r="F193" t="str">
            <v>Prop, Plant &amp; Equip</v>
          </cell>
        </row>
        <row r="194">
          <cell r="A194">
            <v>4298</v>
          </cell>
          <cell r="B194" t="str">
            <v>ST PPE</v>
          </cell>
          <cell r="C194" t="str">
            <v>2 ASSETS</v>
          </cell>
          <cell r="D194" t="str">
            <v>1 NC Assets</v>
          </cell>
          <cell r="E194">
            <v>4200</v>
          </cell>
          <cell r="F194" t="str">
            <v>Prop, Plant &amp; Equip</v>
          </cell>
        </row>
        <row r="195">
          <cell r="A195">
            <v>4299</v>
          </cell>
          <cell r="B195">
            <v>0</v>
          </cell>
          <cell r="C195" t="str">
            <v>2 ASSETS</v>
          </cell>
          <cell r="D195" t="str">
            <v>1 NC Assets</v>
          </cell>
        </row>
        <row r="196">
          <cell r="A196">
            <v>4300</v>
          </cell>
          <cell r="B196" t="str">
            <v>Investment Property</v>
          </cell>
          <cell r="C196" t="str">
            <v>2 ASSETS</v>
          </cell>
          <cell r="D196" t="str">
            <v>1 NC Assets</v>
          </cell>
          <cell r="E196">
            <v>4300</v>
          </cell>
          <cell r="F196" t="str">
            <v>Investment Property</v>
          </cell>
        </row>
        <row r="197">
          <cell r="A197">
            <v>4310</v>
          </cell>
          <cell r="B197" t="str">
            <v>Cost</v>
          </cell>
          <cell r="C197" t="str">
            <v>2 ASSETS</v>
          </cell>
          <cell r="D197" t="str">
            <v>1 NC Assets</v>
          </cell>
          <cell r="E197">
            <v>4300</v>
          </cell>
          <cell r="F197" t="str">
            <v>Investment Property</v>
          </cell>
        </row>
        <row r="198">
          <cell r="A198">
            <v>4320</v>
          </cell>
          <cell r="B198" t="str">
            <v>Depreciation</v>
          </cell>
          <cell r="C198" t="str">
            <v>2 ASSETS</v>
          </cell>
          <cell r="D198" t="str">
            <v>1 NC Assets</v>
          </cell>
          <cell r="E198">
            <v>4300</v>
          </cell>
          <cell r="F198" t="str">
            <v>Investment Property</v>
          </cell>
        </row>
        <row r="199">
          <cell r="A199">
            <v>4378</v>
          </cell>
          <cell r="B199" t="str">
            <v>ST Investment Prop</v>
          </cell>
          <cell r="C199" t="str">
            <v>2 ASSETS</v>
          </cell>
          <cell r="D199" t="str">
            <v>1 NC Assets</v>
          </cell>
          <cell r="E199">
            <v>4300</v>
          </cell>
          <cell r="F199" t="str">
            <v>Investment Property</v>
          </cell>
        </row>
        <row r="200">
          <cell r="A200">
            <v>4379</v>
          </cell>
          <cell r="B200">
            <v>0</v>
          </cell>
          <cell r="C200" t="str">
            <v>2 ASSETS</v>
          </cell>
          <cell r="D200" t="str">
            <v>1 NC Assets</v>
          </cell>
        </row>
        <row r="201">
          <cell r="A201">
            <v>4380</v>
          </cell>
          <cell r="B201" t="str">
            <v>Non-Current Assets Held</v>
          </cell>
          <cell r="C201" t="str">
            <v>2 ASSETS</v>
          </cell>
          <cell r="D201" t="str">
            <v>1 NC Assets</v>
          </cell>
          <cell r="E201">
            <v>4380</v>
          </cell>
          <cell r="F201" t="str">
            <v>Non-Current Held for Sale</v>
          </cell>
        </row>
        <row r="202">
          <cell r="A202">
            <v>4381</v>
          </cell>
          <cell r="B202" t="str">
            <v>ST Held for Sale</v>
          </cell>
          <cell r="C202" t="str">
            <v>2 ASSETS</v>
          </cell>
          <cell r="D202" t="str">
            <v>1 NC Assets</v>
          </cell>
          <cell r="E202">
            <v>4380</v>
          </cell>
          <cell r="F202" t="str">
            <v>Non-Current Held for Sale</v>
          </cell>
        </row>
        <row r="203">
          <cell r="A203">
            <v>4399</v>
          </cell>
          <cell r="C203" t="str">
            <v>2 ASSETS</v>
          </cell>
          <cell r="D203" t="str">
            <v>1 NC Assets</v>
          </cell>
        </row>
        <row r="204">
          <cell r="A204">
            <v>4400</v>
          </cell>
          <cell r="B204" t="str">
            <v>Investments</v>
          </cell>
          <cell r="C204" t="str">
            <v>2 ASSETS</v>
          </cell>
          <cell r="D204" t="str">
            <v>1 NC Assets</v>
          </cell>
          <cell r="E204">
            <v>4400</v>
          </cell>
          <cell r="F204" t="str">
            <v>Investments</v>
          </cell>
        </row>
        <row r="205">
          <cell r="A205">
            <v>4410</v>
          </cell>
          <cell r="B205" t="str">
            <v>Rate &amp; General</v>
          </cell>
          <cell r="C205" t="str">
            <v>2 ASSETS</v>
          </cell>
          <cell r="D205" t="str">
            <v>1 NC Assets</v>
          </cell>
          <cell r="E205">
            <v>4400</v>
          </cell>
          <cell r="F205" t="str">
            <v>Investments</v>
          </cell>
        </row>
        <row r="206">
          <cell r="A206">
            <v>4498</v>
          </cell>
          <cell r="B206" t="str">
            <v>ST Investments</v>
          </cell>
          <cell r="C206" t="str">
            <v>2 ASSETS</v>
          </cell>
          <cell r="D206" t="str">
            <v>1 NC Assets</v>
          </cell>
          <cell r="E206">
            <v>4400</v>
          </cell>
          <cell r="F206" t="str">
            <v>Investments</v>
          </cell>
        </row>
        <row r="207">
          <cell r="A207">
            <v>4499</v>
          </cell>
          <cell r="B207">
            <v>0</v>
          </cell>
          <cell r="C207" t="str">
            <v>2 ASSETS</v>
          </cell>
          <cell r="D207" t="str">
            <v>1 NC Assets</v>
          </cell>
        </row>
        <row r="208">
          <cell r="A208">
            <v>4500</v>
          </cell>
          <cell r="B208" t="str">
            <v>Long Term Rec</v>
          </cell>
          <cell r="C208" t="str">
            <v>2 ASSETS</v>
          </cell>
          <cell r="D208" t="str">
            <v>1 NC Assets</v>
          </cell>
          <cell r="E208">
            <v>4500</v>
          </cell>
          <cell r="F208" t="str">
            <v>Long Term Rec</v>
          </cell>
        </row>
        <row r="209">
          <cell r="A209">
            <v>4510</v>
          </cell>
          <cell r="B209" t="str">
            <v>Rate &amp; General</v>
          </cell>
          <cell r="C209" t="str">
            <v>2 ASSETS</v>
          </cell>
          <cell r="D209" t="str">
            <v>1 NC Assets</v>
          </cell>
          <cell r="E209">
            <v>4500</v>
          </cell>
          <cell r="F209" t="str">
            <v>Long Term Rec</v>
          </cell>
        </row>
        <row r="210">
          <cell r="A210">
            <v>4519</v>
          </cell>
          <cell r="B210" t="str">
            <v>Prov for Bad Debt</v>
          </cell>
          <cell r="C210" t="str">
            <v>2 ASSETS</v>
          </cell>
          <cell r="D210" t="str">
            <v>1 NC Assets</v>
          </cell>
          <cell r="E210">
            <v>4500</v>
          </cell>
          <cell r="F210" t="str">
            <v>Long Term Rec</v>
          </cell>
        </row>
        <row r="211">
          <cell r="A211">
            <v>4560</v>
          </cell>
          <cell r="B211" t="str">
            <v>Housing</v>
          </cell>
          <cell r="C211" t="str">
            <v>2 ASSETS</v>
          </cell>
          <cell r="D211" t="str">
            <v>1 NC Assets</v>
          </cell>
          <cell r="E211">
            <v>4500</v>
          </cell>
          <cell r="F211" t="str">
            <v>Long Term Rec</v>
          </cell>
        </row>
        <row r="212">
          <cell r="A212">
            <v>4569</v>
          </cell>
          <cell r="B212" t="str">
            <v>Prov for Bad Debt</v>
          </cell>
          <cell r="C212" t="str">
            <v>2 ASSETS</v>
          </cell>
          <cell r="D212" t="str">
            <v>1 NC Assets</v>
          </cell>
          <cell r="E212">
            <v>4500</v>
          </cell>
          <cell r="F212" t="str">
            <v>Long Term Rec</v>
          </cell>
        </row>
        <row r="213">
          <cell r="A213">
            <v>4598</v>
          </cell>
          <cell r="B213" t="str">
            <v>ST Long Term Rec</v>
          </cell>
          <cell r="C213" t="str">
            <v>2 ASSETS</v>
          </cell>
          <cell r="D213" t="str">
            <v>1 NC Assets</v>
          </cell>
          <cell r="E213">
            <v>4500</v>
          </cell>
          <cell r="F213" t="str">
            <v>Long Term Rec</v>
          </cell>
        </row>
        <row r="214">
          <cell r="A214">
            <v>4599</v>
          </cell>
          <cell r="B214">
            <v>0</v>
          </cell>
          <cell r="C214" t="str">
            <v>2 ASSETS</v>
          </cell>
          <cell r="D214" t="str">
            <v>1 NC Assets</v>
          </cell>
        </row>
        <row r="215">
          <cell r="A215">
            <v>5100</v>
          </cell>
          <cell r="B215" t="str">
            <v>Inventory</v>
          </cell>
          <cell r="C215" t="str">
            <v>2 ASSETS</v>
          </cell>
          <cell r="D215" t="str">
            <v>2 C Assets</v>
          </cell>
          <cell r="E215">
            <v>5100</v>
          </cell>
          <cell r="F215" t="str">
            <v>Inventory</v>
          </cell>
        </row>
        <row r="216">
          <cell r="A216">
            <v>5110</v>
          </cell>
          <cell r="B216" t="str">
            <v>Rate &amp; General</v>
          </cell>
          <cell r="C216" t="str">
            <v>2 ASSETS</v>
          </cell>
          <cell r="D216" t="str">
            <v>2 C Assets</v>
          </cell>
          <cell r="E216">
            <v>5100</v>
          </cell>
          <cell r="F216" t="str">
            <v>Inventory</v>
          </cell>
        </row>
        <row r="217">
          <cell r="A217">
            <v>5120</v>
          </cell>
          <cell r="B217" t="str">
            <v>Sewerage</v>
          </cell>
          <cell r="C217" t="str">
            <v>2 ASSETS</v>
          </cell>
          <cell r="D217" t="str">
            <v>2 C Assets</v>
          </cell>
          <cell r="E217">
            <v>5100</v>
          </cell>
          <cell r="F217" t="str">
            <v>Inventory</v>
          </cell>
        </row>
        <row r="218">
          <cell r="A218">
            <v>5130</v>
          </cell>
          <cell r="B218" t="str">
            <v>Electricity</v>
          </cell>
          <cell r="C218" t="str">
            <v>2 ASSETS</v>
          </cell>
          <cell r="D218" t="str">
            <v>2 C Assets</v>
          </cell>
          <cell r="E218">
            <v>5100</v>
          </cell>
          <cell r="F218" t="str">
            <v>Inventory</v>
          </cell>
        </row>
        <row r="219">
          <cell r="A219">
            <v>5140</v>
          </cell>
          <cell r="B219" t="str">
            <v>Water</v>
          </cell>
          <cell r="C219" t="str">
            <v>2 ASSETS</v>
          </cell>
          <cell r="D219" t="str">
            <v>2 C Assets</v>
          </cell>
          <cell r="E219">
            <v>5100</v>
          </cell>
          <cell r="F219" t="str">
            <v>Inventory</v>
          </cell>
        </row>
        <row r="220">
          <cell r="A220">
            <v>5198</v>
          </cell>
          <cell r="B220" t="str">
            <v>ST Inventory</v>
          </cell>
          <cell r="C220" t="str">
            <v>2 ASSETS</v>
          </cell>
          <cell r="D220" t="str">
            <v>2 C Assets</v>
          </cell>
          <cell r="E220">
            <v>5100</v>
          </cell>
          <cell r="F220" t="str">
            <v>Inventory</v>
          </cell>
        </row>
        <row r="221">
          <cell r="A221">
            <v>5199</v>
          </cell>
          <cell r="B221">
            <v>0</v>
          </cell>
          <cell r="C221" t="str">
            <v>2 ASSETS</v>
          </cell>
          <cell r="D221" t="str">
            <v>2 C Assets</v>
          </cell>
        </row>
        <row r="222">
          <cell r="A222">
            <v>5200</v>
          </cell>
          <cell r="B222" t="str">
            <v>Exchange Receivables</v>
          </cell>
          <cell r="C222" t="str">
            <v>2 ASSETS</v>
          </cell>
          <cell r="D222" t="str">
            <v>2 C Assets</v>
          </cell>
          <cell r="E222">
            <v>5200</v>
          </cell>
          <cell r="F222" t="str">
            <v>Exchange Receivables</v>
          </cell>
        </row>
        <row r="223">
          <cell r="A223">
            <v>5210</v>
          </cell>
          <cell r="B223" t="str">
            <v>Rate &amp; General</v>
          </cell>
          <cell r="C223" t="str">
            <v>2 ASSETS</v>
          </cell>
          <cell r="D223" t="str">
            <v>2 C Assets</v>
          </cell>
          <cell r="E223">
            <v>5200</v>
          </cell>
          <cell r="F223" t="str">
            <v>Exchange Receivables</v>
          </cell>
        </row>
        <row r="224">
          <cell r="A224">
            <v>5211</v>
          </cell>
          <cell r="B224" t="str">
            <v>Consumer Debtors</v>
          </cell>
          <cell r="C224" t="str">
            <v>2 ASSETS</v>
          </cell>
          <cell r="D224" t="str">
            <v>2 C Assets</v>
          </cell>
          <cell r="E224">
            <v>5200</v>
          </cell>
          <cell r="F224" t="str">
            <v>Exchange Receivables</v>
          </cell>
        </row>
        <row r="225">
          <cell r="A225">
            <v>5212</v>
          </cell>
          <cell r="B225" t="str">
            <v>Sundry Debtors</v>
          </cell>
          <cell r="C225" t="str">
            <v>2 ASSETS</v>
          </cell>
          <cell r="D225" t="str">
            <v>2 C Assets</v>
          </cell>
          <cell r="E225">
            <v>5200</v>
          </cell>
          <cell r="F225" t="str">
            <v>Exchange Receivables</v>
          </cell>
        </row>
        <row r="226">
          <cell r="A226">
            <v>5213</v>
          </cell>
          <cell r="B226" t="str">
            <v>Payments in Advance</v>
          </cell>
          <cell r="C226" t="str">
            <v>2 ASSETS</v>
          </cell>
          <cell r="D226" t="str">
            <v>2 C Assets</v>
          </cell>
          <cell r="E226">
            <v>5200</v>
          </cell>
          <cell r="F226" t="str">
            <v>Exchange Receivables</v>
          </cell>
        </row>
        <row r="227">
          <cell r="A227">
            <v>5219</v>
          </cell>
          <cell r="B227" t="str">
            <v>Prov for Bad Debt</v>
          </cell>
          <cell r="C227" t="str">
            <v>2 ASSETS</v>
          </cell>
          <cell r="D227" t="str">
            <v>2 C Assets</v>
          </cell>
          <cell r="E227">
            <v>5200</v>
          </cell>
          <cell r="F227" t="str">
            <v>Exchange Receivables</v>
          </cell>
        </row>
        <row r="228">
          <cell r="A228">
            <v>5220</v>
          </cell>
          <cell r="B228" t="str">
            <v>Sewerage</v>
          </cell>
          <cell r="C228" t="str">
            <v>2 ASSETS</v>
          </cell>
          <cell r="D228" t="str">
            <v>2 C Assets</v>
          </cell>
          <cell r="E228">
            <v>5200</v>
          </cell>
          <cell r="F228" t="str">
            <v>Exchange Receivables</v>
          </cell>
        </row>
        <row r="229">
          <cell r="A229">
            <v>5221</v>
          </cell>
          <cell r="B229" t="str">
            <v>Consumer Debtors</v>
          </cell>
          <cell r="C229" t="str">
            <v>2 ASSETS</v>
          </cell>
          <cell r="D229" t="str">
            <v>2 C Assets</v>
          </cell>
          <cell r="E229">
            <v>5200</v>
          </cell>
          <cell r="F229" t="str">
            <v>Exchange Receivables</v>
          </cell>
        </row>
        <row r="230">
          <cell r="A230">
            <v>5222</v>
          </cell>
          <cell r="B230" t="str">
            <v>Sundry Debtors</v>
          </cell>
          <cell r="C230" t="str">
            <v>2 ASSETS</v>
          </cell>
          <cell r="D230" t="str">
            <v>2 C Assets</v>
          </cell>
          <cell r="E230">
            <v>5200</v>
          </cell>
          <cell r="F230" t="str">
            <v>Exchange Receivables</v>
          </cell>
        </row>
        <row r="231">
          <cell r="A231">
            <v>5223</v>
          </cell>
          <cell r="B231" t="str">
            <v>Payments in Advance</v>
          </cell>
          <cell r="C231" t="str">
            <v>2 ASSETS</v>
          </cell>
          <cell r="D231" t="str">
            <v>2 C Assets</v>
          </cell>
          <cell r="E231">
            <v>5200</v>
          </cell>
          <cell r="F231" t="str">
            <v>Exchange Receivables</v>
          </cell>
        </row>
        <row r="232">
          <cell r="A232">
            <v>5229</v>
          </cell>
          <cell r="B232" t="str">
            <v>Prov for Bad Debt</v>
          </cell>
          <cell r="C232" t="str">
            <v>2 ASSETS</v>
          </cell>
          <cell r="D232" t="str">
            <v>2 C Assets</v>
          </cell>
          <cell r="E232">
            <v>5200</v>
          </cell>
          <cell r="F232" t="str">
            <v>Exchange Receivables</v>
          </cell>
        </row>
        <row r="233">
          <cell r="A233">
            <v>5230</v>
          </cell>
          <cell r="B233" t="str">
            <v>Electricity</v>
          </cell>
          <cell r="C233" t="str">
            <v>2 ASSETS</v>
          </cell>
          <cell r="D233" t="str">
            <v>2 C Assets</v>
          </cell>
          <cell r="E233">
            <v>5200</v>
          </cell>
          <cell r="F233" t="str">
            <v>Exchange Receivables</v>
          </cell>
        </row>
        <row r="234">
          <cell r="A234">
            <v>5231</v>
          </cell>
          <cell r="B234" t="str">
            <v>Consumer Debtors</v>
          </cell>
          <cell r="C234" t="str">
            <v>2 ASSETS</v>
          </cell>
          <cell r="D234" t="str">
            <v>2 C Assets</v>
          </cell>
          <cell r="E234">
            <v>5200</v>
          </cell>
          <cell r="F234" t="str">
            <v>Exchange Receivables</v>
          </cell>
        </row>
        <row r="235">
          <cell r="A235">
            <v>5232</v>
          </cell>
          <cell r="B235" t="str">
            <v>Sundry Debtors</v>
          </cell>
          <cell r="C235" t="str">
            <v>2 ASSETS</v>
          </cell>
          <cell r="D235" t="str">
            <v>2 C Assets</v>
          </cell>
          <cell r="E235">
            <v>5200</v>
          </cell>
          <cell r="F235" t="str">
            <v>Exchange Receivables</v>
          </cell>
        </row>
        <row r="236">
          <cell r="A236">
            <v>5233</v>
          </cell>
          <cell r="B236" t="str">
            <v>Payments in Advance</v>
          </cell>
          <cell r="C236" t="str">
            <v>2 ASSETS</v>
          </cell>
          <cell r="D236" t="str">
            <v>2 C Assets</v>
          </cell>
          <cell r="E236">
            <v>5200</v>
          </cell>
          <cell r="F236" t="str">
            <v>Exchange Receivables</v>
          </cell>
        </row>
        <row r="237">
          <cell r="A237">
            <v>5239</v>
          </cell>
          <cell r="B237" t="str">
            <v>Prov for Bad Debt</v>
          </cell>
          <cell r="C237" t="str">
            <v>2 ASSETS</v>
          </cell>
          <cell r="D237" t="str">
            <v>2 C Assets</v>
          </cell>
          <cell r="E237">
            <v>5200</v>
          </cell>
          <cell r="F237" t="str">
            <v>Exchange Receivables</v>
          </cell>
        </row>
        <row r="238">
          <cell r="A238">
            <v>5240</v>
          </cell>
          <cell r="B238" t="str">
            <v>Water</v>
          </cell>
          <cell r="C238" t="str">
            <v>2 ASSETS</v>
          </cell>
          <cell r="D238" t="str">
            <v>2 C Assets</v>
          </cell>
          <cell r="E238">
            <v>5200</v>
          </cell>
          <cell r="F238" t="str">
            <v>Exchange Receivables</v>
          </cell>
        </row>
        <row r="239">
          <cell r="A239">
            <v>5241</v>
          </cell>
          <cell r="B239" t="str">
            <v>Consumer Debtors</v>
          </cell>
          <cell r="C239" t="str">
            <v>2 ASSETS</v>
          </cell>
          <cell r="D239" t="str">
            <v>2 C Assets</v>
          </cell>
          <cell r="E239">
            <v>5200</v>
          </cell>
          <cell r="F239" t="str">
            <v>Exchange Receivables</v>
          </cell>
        </row>
        <row r="240">
          <cell r="A240">
            <v>5242</v>
          </cell>
          <cell r="B240" t="str">
            <v>Sundry Debtors</v>
          </cell>
          <cell r="C240" t="str">
            <v>2 ASSETS</v>
          </cell>
          <cell r="D240" t="str">
            <v>2 C Assets</v>
          </cell>
          <cell r="E240">
            <v>5200</v>
          </cell>
          <cell r="F240" t="str">
            <v>Exchange Receivables</v>
          </cell>
        </row>
        <row r="241">
          <cell r="A241">
            <v>5243</v>
          </cell>
          <cell r="B241" t="str">
            <v>Payments in Advance</v>
          </cell>
          <cell r="C241" t="str">
            <v>2 ASSETS</v>
          </cell>
          <cell r="D241" t="str">
            <v>2 C Assets</v>
          </cell>
          <cell r="E241">
            <v>5200</v>
          </cell>
          <cell r="F241" t="str">
            <v>Exchange Receivables</v>
          </cell>
        </row>
        <row r="242">
          <cell r="A242">
            <v>5249</v>
          </cell>
          <cell r="B242" t="str">
            <v>Prov for Bad Debt</v>
          </cell>
          <cell r="C242" t="str">
            <v>2 ASSETS</v>
          </cell>
          <cell r="D242" t="str">
            <v>2 C Assets</v>
          </cell>
          <cell r="E242">
            <v>5200</v>
          </cell>
          <cell r="F242" t="str">
            <v>Exchange Receivables</v>
          </cell>
        </row>
        <row r="243">
          <cell r="A243">
            <v>5260</v>
          </cell>
          <cell r="B243" t="str">
            <v>Housing</v>
          </cell>
          <cell r="C243" t="str">
            <v>2 ASSETS</v>
          </cell>
          <cell r="D243" t="str">
            <v>2 C Assets</v>
          </cell>
          <cell r="E243">
            <v>5200</v>
          </cell>
          <cell r="F243" t="str">
            <v>Exchange Receivables</v>
          </cell>
        </row>
        <row r="244">
          <cell r="A244">
            <v>5261</v>
          </cell>
          <cell r="B244" t="str">
            <v>Consumer Debtors</v>
          </cell>
          <cell r="C244" t="str">
            <v>2 ASSETS</v>
          </cell>
          <cell r="D244" t="str">
            <v>2 C Assets</v>
          </cell>
          <cell r="E244">
            <v>5200</v>
          </cell>
          <cell r="F244" t="str">
            <v>Exchange Receivables</v>
          </cell>
        </row>
        <row r="245">
          <cell r="A245">
            <v>5262</v>
          </cell>
          <cell r="B245" t="str">
            <v>Sundry Debtors</v>
          </cell>
          <cell r="C245" t="str">
            <v>2 ASSETS</v>
          </cell>
          <cell r="D245" t="str">
            <v>2 C Assets</v>
          </cell>
          <cell r="E245">
            <v>5200</v>
          </cell>
          <cell r="F245" t="str">
            <v>Exchange Receivables</v>
          </cell>
        </row>
        <row r="246">
          <cell r="A246">
            <v>5263</v>
          </cell>
          <cell r="B246" t="str">
            <v>Payments in Advance</v>
          </cell>
          <cell r="C246" t="str">
            <v>2 ASSETS</v>
          </cell>
          <cell r="D246" t="str">
            <v>2 C Assets</v>
          </cell>
          <cell r="E246">
            <v>5200</v>
          </cell>
          <cell r="F246" t="str">
            <v>Exchange Receivables</v>
          </cell>
        </row>
        <row r="247">
          <cell r="A247">
            <v>5269</v>
          </cell>
          <cell r="B247" t="str">
            <v>Prov for Bad Debt</v>
          </cell>
          <cell r="C247" t="str">
            <v>2 ASSETS</v>
          </cell>
          <cell r="D247" t="str">
            <v>2 C Assets</v>
          </cell>
          <cell r="E247">
            <v>5200</v>
          </cell>
          <cell r="F247" t="str">
            <v>Exchange Receivables</v>
          </cell>
        </row>
        <row r="248">
          <cell r="A248">
            <v>5298</v>
          </cell>
          <cell r="B248" t="str">
            <v>ST Consumer Debtors</v>
          </cell>
          <cell r="C248" t="str">
            <v>2 ASSETS</v>
          </cell>
          <cell r="D248" t="str">
            <v>2 C Assets</v>
          </cell>
          <cell r="E248">
            <v>5200</v>
          </cell>
          <cell r="F248" t="str">
            <v>Exchange Receivables</v>
          </cell>
        </row>
        <row r="249">
          <cell r="A249">
            <v>5299</v>
          </cell>
          <cell r="B249">
            <v>0</v>
          </cell>
          <cell r="C249" t="str">
            <v>2 ASSETS</v>
          </cell>
          <cell r="D249" t="str">
            <v>2 C Assets</v>
          </cell>
        </row>
        <row r="250">
          <cell r="A250">
            <v>5300</v>
          </cell>
          <cell r="B250" t="str">
            <v>Non-Exchange Receive</v>
          </cell>
          <cell r="C250" t="str">
            <v>2 ASSETS</v>
          </cell>
          <cell r="D250" t="str">
            <v>2 C Assets</v>
          </cell>
          <cell r="E250">
            <v>5300</v>
          </cell>
          <cell r="F250" t="str">
            <v>Non-Exchange Receive</v>
          </cell>
        </row>
        <row r="251">
          <cell r="A251">
            <v>5310</v>
          </cell>
          <cell r="B251" t="str">
            <v>Rate &amp; General</v>
          </cell>
          <cell r="C251" t="str">
            <v>2 ASSETS</v>
          </cell>
          <cell r="D251" t="str">
            <v>2 C Assets</v>
          </cell>
          <cell r="E251">
            <v>5300</v>
          </cell>
          <cell r="F251" t="str">
            <v>Non-Exchange Receive</v>
          </cell>
        </row>
        <row r="252">
          <cell r="A252">
            <v>5311</v>
          </cell>
          <cell r="B252" t="str">
            <v>Payments in Advance</v>
          </cell>
          <cell r="C252" t="str">
            <v>2 ASSETS</v>
          </cell>
          <cell r="D252" t="str">
            <v>2 C Assets</v>
          </cell>
          <cell r="E252">
            <v>5300</v>
          </cell>
          <cell r="F252" t="str">
            <v>Non-Exchange Receive</v>
          </cell>
        </row>
        <row r="253">
          <cell r="A253">
            <v>5312</v>
          </cell>
          <cell r="B253" t="str">
            <v>Payments in Advance</v>
          </cell>
          <cell r="C253" t="str">
            <v>2 ASSETS</v>
          </cell>
          <cell r="D253" t="str">
            <v>2 C Assets</v>
          </cell>
          <cell r="E253">
            <v>5300</v>
          </cell>
          <cell r="F253" t="str">
            <v>Non-Exchange Receive</v>
          </cell>
        </row>
        <row r="254">
          <cell r="A254">
            <v>5313</v>
          </cell>
          <cell r="B254" t="str">
            <v>Sundry Debtors</v>
          </cell>
          <cell r="C254" t="str">
            <v>2 ASSETS</v>
          </cell>
          <cell r="D254" t="str">
            <v>2 C Assets</v>
          </cell>
          <cell r="E254">
            <v>5300</v>
          </cell>
          <cell r="F254" t="str">
            <v>Non-Exchange Receive</v>
          </cell>
        </row>
        <row r="255">
          <cell r="A255">
            <v>5314</v>
          </cell>
          <cell r="B255" t="str">
            <v>Gov Subs and Grants</v>
          </cell>
          <cell r="C255" t="str">
            <v>2 ASSETS</v>
          </cell>
          <cell r="D255" t="str">
            <v>2 C Assets</v>
          </cell>
          <cell r="E255">
            <v>5300</v>
          </cell>
          <cell r="F255" t="str">
            <v>Non-Exchange Receive</v>
          </cell>
        </row>
        <row r="256">
          <cell r="A256">
            <v>5319</v>
          </cell>
          <cell r="B256" t="str">
            <v>Prov for Bad Debt</v>
          </cell>
          <cell r="C256" t="str">
            <v>2 ASSETS</v>
          </cell>
          <cell r="D256" t="str">
            <v>2 C Assets</v>
          </cell>
          <cell r="E256">
            <v>5300</v>
          </cell>
          <cell r="F256" t="str">
            <v>Non-Exchange Receive</v>
          </cell>
        </row>
        <row r="257">
          <cell r="A257">
            <v>5320</v>
          </cell>
          <cell r="B257" t="str">
            <v>Sewerage</v>
          </cell>
          <cell r="C257" t="str">
            <v>2 ASSETS</v>
          </cell>
          <cell r="D257" t="str">
            <v>2 C Assets</v>
          </cell>
          <cell r="E257">
            <v>5300</v>
          </cell>
          <cell r="F257" t="str">
            <v>Non-Exchange Receive</v>
          </cell>
        </row>
        <row r="258">
          <cell r="A258">
            <v>5321</v>
          </cell>
          <cell r="B258" t="str">
            <v>Payments in Advance</v>
          </cell>
          <cell r="C258" t="str">
            <v>2 ASSETS</v>
          </cell>
          <cell r="D258" t="str">
            <v>2 C Assets</v>
          </cell>
          <cell r="E258">
            <v>5300</v>
          </cell>
          <cell r="F258" t="str">
            <v>Non-Exchange Receive</v>
          </cell>
        </row>
        <row r="259">
          <cell r="A259">
            <v>5324</v>
          </cell>
          <cell r="B259" t="str">
            <v>Gov Subs and Grants</v>
          </cell>
          <cell r="C259" t="str">
            <v>2 ASSETS</v>
          </cell>
          <cell r="D259" t="str">
            <v>2 C Assets</v>
          </cell>
          <cell r="E259">
            <v>5300</v>
          </cell>
          <cell r="F259" t="str">
            <v>Non-Exchange Receive</v>
          </cell>
        </row>
        <row r="260">
          <cell r="A260">
            <v>5330</v>
          </cell>
          <cell r="B260" t="str">
            <v>Electricity</v>
          </cell>
          <cell r="C260" t="str">
            <v>2 ASSETS</v>
          </cell>
          <cell r="D260" t="str">
            <v>2 C Assets</v>
          </cell>
          <cell r="E260">
            <v>5300</v>
          </cell>
          <cell r="F260" t="str">
            <v>Non-Exchange Receive</v>
          </cell>
        </row>
        <row r="261">
          <cell r="A261">
            <v>5331</v>
          </cell>
          <cell r="B261" t="str">
            <v>Payments in Advance</v>
          </cell>
          <cell r="C261" t="str">
            <v>2 ASSETS</v>
          </cell>
          <cell r="D261" t="str">
            <v>2 C Assets</v>
          </cell>
          <cell r="E261">
            <v>5300</v>
          </cell>
          <cell r="F261" t="str">
            <v>Non-Exchange Receive</v>
          </cell>
        </row>
        <row r="262">
          <cell r="A262">
            <v>5333</v>
          </cell>
          <cell r="B262" t="str">
            <v>Sundry Debtors</v>
          </cell>
          <cell r="C262" t="str">
            <v>2 ASSETS</v>
          </cell>
          <cell r="D262" t="str">
            <v>2 C Assets</v>
          </cell>
          <cell r="E262">
            <v>5300</v>
          </cell>
          <cell r="F262" t="str">
            <v>Non-Exchange Receive</v>
          </cell>
        </row>
        <row r="263">
          <cell r="A263">
            <v>5334</v>
          </cell>
          <cell r="B263" t="str">
            <v>Gov Subs and Grants</v>
          </cell>
          <cell r="C263" t="str">
            <v>2 ASSETS</v>
          </cell>
          <cell r="D263" t="str">
            <v>2 C Assets</v>
          </cell>
          <cell r="E263">
            <v>5300</v>
          </cell>
          <cell r="F263" t="str">
            <v>Non-Exchange Receive</v>
          </cell>
        </row>
        <row r="264">
          <cell r="A264">
            <v>5339</v>
          </cell>
          <cell r="B264" t="str">
            <v>Bad Debt Provision</v>
          </cell>
          <cell r="C264" t="str">
            <v>2 ASSETS</v>
          </cell>
          <cell r="D264" t="str">
            <v>2 C Assets</v>
          </cell>
          <cell r="E264">
            <v>5300</v>
          </cell>
          <cell r="F264" t="str">
            <v>Non-Exchange Receive</v>
          </cell>
        </row>
        <row r="265">
          <cell r="A265">
            <v>5340</v>
          </cell>
          <cell r="B265" t="str">
            <v>Water</v>
          </cell>
          <cell r="C265" t="str">
            <v>2 ASSETS</v>
          </cell>
          <cell r="D265" t="str">
            <v>2 C Assets</v>
          </cell>
          <cell r="E265">
            <v>5300</v>
          </cell>
          <cell r="F265" t="str">
            <v>Non-Exchange Receive</v>
          </cell>
        </row>
        <row r="266">
          <cell r="A266">
            <v>5341</v>
          </cell>
          <cell r="B266" t="str">
            <v>Payments In Advance</v>
          </cell>
          <cell r="C266" t="str">
            <v>2 ASSETS</v>
          </cell>
          <cell r="D266" t="str">
            <v>2 C Assets</v>
          </cell>
          <cell r="E266">
            <v>5300</v>
          </cell>
          <cell r="F266" t="str">
            <v>Non-Exchange Receive</v>
          </cell>
        </row>
        <row r="267">
          <cell r="A267">
            <v>5344</v>
          </cell>
          <cell r="B267" t="str">
            <v>Gov Subs and Grants</v>
          </cell>
          <cell r="C267" t="str">
            <v>2 ASSETS</v>
          </cell>
          <cell r="D267" t="str">
            <v>2 C Assets</v>
          </cell>
          <cell r="E267">
            <v>5300</v>
          </cell>
          <cell r="F267" t="str">
            <v>Non-Exchange Receive</v>
          </cell>
        </row>
        <row r="268">
          <cell r="A268">
            <v>5360</v>
          </cell>
          <cell r="B268" t="str">
            <v>Housing</v>
          </cell>
          <cell r="C268" t="str">
            <v>2 ASSETS</v>
          </cell>
          <cell r="D268" t="str">
            <v>2 C Assets</v>
          </cell>
          <cell r="E268">
            <v>5300</v>
          </cell>
          <cell r="F268" t="str">
            <v>Non-Exchange Receive</v>
          </cell>
        </row>
        <row r="269">
          <cell r="A269">
            <v>5361</v>
          </cell>
          <cell r="B269" t="str">
            <v>Payments in Advance</v>
          </cell>
          <cell r="C269" t="str">
            <v>2 ASSETS</v>
          </cell>
          <cell r="D269" t="str">
            <v>2 C Assets</v>
          </cell>
          <cell r="E269">
            <v>5300</v>
          </cell>
          <cell r="F269" t="str">
            <v>Non-Exchange Receive</v>
          </cell>
        </row>
        <row r="270">
          <cell r="A270">
            <v>5363</v>
          </cell>
          <cell r="B270" t="str">
            <v>Sundry Debtors</v>
          </cell>
          <cell r="C270" t="str">
            <v>2 ASSETS</v>
          </cell>
          <cell r="D270" t="str">
            <v>2 C Assets</v>
          </cell>
          <cell r="E270">
            <v>5300</v>
          </cell>
          <cell r="F270" t="str">
            <v>Non-Exchange Receive</v>
          </cell>
        </row>
        <row r="271">
          <cell r="A271">
            <v>5364</v>
          </cell>
          <cell r="B271" t="str">
            <v>Gov Subs and Grants</v>
          </cell>
          <cell r="C271" t="str">
            <v>2 ASSETS</v>
          </cell>
          <cell r="D271" t="str">
            <v>2 C Assets</v>
          </cell>
          <cell r="E271">
            <v>5300</v>
          </cell>
          <cell r="F271" t="str">
            <v>Non-Exchange Receive</v>
          </cell>
        </row>
        <row r="272">
          <cell r="A272">
            <v>5398</v>
          </cell>
          <cell r="B272" t="str">
            <v>ST Non-Exchange</v>
          </cell>
          <cell r="C272" t="str">
            <v>2 ASSETS</v>
          </cell>
          <cell r="D272" t="str">
            <v>2 C Assets</v>
          </cell>
          <cell r="E272">
            <v>5300</v>
          </cell>
          <cell r="F272" t="str">
            <v>Non-Exchange Receive</v>
          </cell>
        </row>
        <row r="273">
          <cell r="A273">
            <v>5399</v>
          </cell>
          <cell r="B273">
            <v>0</v>
          </cell>
          <cell r="C273" t="str">
            <v>2 ASSETS</v>
          </cell>
          <cell r="D273" t="str">
            <v>2 C Assets</v>
          </cell>
        </row>
        <row r="274">
          <cell r="A274">
            <v>5400</v>
          </cell>
          <cell r="B274" t="str">
            <v>Unpaid grants &amp; subs</v>
          </cell>
          <cell r="C274" t="str">
            <v>2 ASSETS</v>
          </cell>
          <cell r="D274" t="str">
            <v>2 C Assets</v>
          </cell>
          <cell r="E274">
            <v>5400</v>
          </cell>
          <cell r="F274" t="str">
            <v>Unpaid grants &amp; subs</v>
          </cell>
        </row>
        <row r="275">
          <cell r="A275">
            <v>5410</v>
          </cell>
          <cell r="B275" t="str">
            <v>Rate &amp; General</v>
          </cell>
          <cell r="C275" t="str">
            <v>2 ASSETS</v>
          </cell>
          <cell r="D275" t="str">
            <v>2 C Assets</v>
          </cell>
          <cell r="E275">
            <v>5400</v>
          </cell>
          <cell r="F275" t="str">
            <v>Unpaid grants &amp; subs</v>
          </cell>
        </row>
        <row r="276">
          <cell r="A276">
            <v>5420</v>
          </cell>
          <cell r="B276" t="str">
            <v>Sewerage</v>
          </cell>
          <cell r="C276" t="str">
            <v>2 ASSETS</v>
          </cell>
          <cell r="D276" t="str">
            <v>2 C Assets</v>
          </cell>
          <cell r="E276">
            <v>5400</v>
          </cell>
          <cell r="F276" t="str">
            <v>Unpaid grants &amp; subs</v>
          </cell>
        </row>
        <row r="277">
          <cell r="A277">
            <v>5430</v>
          </cell>
          <cell r="B277" t="str">
            <v>Electricity</v>
          </cell>
          <cell r="C277" t="str">
            <v>2 ASSETS</v>
          </cell>
          <cell r="D277" t="str">
            <v>2 C Assets</v>
          </cell>
          <cell r="E277">
            <v>5400</v>
          </cell>
          <cell r="F277" t="str">
            <v>Unpaid grants &amp; subs</v>
          </cell>
        </row>
        <row r="278">
          <cell r="A278">
            <v>5440</v>
          </cell>
          <cell r="B278" t="str">
            <v>Water</v>
          </cell>
          <cell r="C278" t="str">
            <v>2 ASSETS</v>
          </cell>
          <cell r="D278" t="str">
            <v>2 C Assets</v>
          </cell>
          <cell r="E278">
            <v>5400</v>
          </cell>
          <cell r="F278" t="str">
            <v>Unpaid grants &amp; subs</v>
          </cell>
        </row>
        <row r="279">
          <cell r="A279">
            <v>5460</v>
          </cell>
          <cell r="B279" t="str">
            <v>Housing</v>
          </cell>
          <cell r="C279" t="str">
            <v>2 ASSETS</v>
          </cell>
          <cell r="D279" t="str">
            <v>2 C Assets</v>
          </cell>
          <cell r="E279">
            <v>5400</v>
          </cell>
          <cell r="F279" t="str">
            <v>Unpaid grants &amp; subs</v>
          </cell>
        </row>
        <row r="280">
          <cell r="A280">
            <v>5498</v>
          </cell>
          <cell r="B280" t="str">
            <v>ST Unpaid Grants</v>
          </cell>
          <cell r="C280" t="str">
            <v>2 ASSETS</v>
          </cell>
          <cell r="D280" t="str">
            <v>2 C Assets</v>
          </cell>
          <cell r="E280">
            <v>5400</v>
          </cell>
          <cell r="F280" t="str">
            <v>Unpaid grants &amp; subs</v>
          </cell>
        </row>
        <row r="281">
          <cell r="A281">
            <v>5499</v>
          </cell>
          <cell r="C281" t="str">
            <v>2 ASSETS</v>
          </cell>
          <cell r="D281" t="str">
            <v>2 C Assets</v>
          </cell>
        </row>
        <row r="282">
          <cell r="A282">
            <v>5500</v>
          </cell>
          <cell r="B282" t="str">
            <v>S Term Invest Dep</v>
          </cell>
          <cell r="C282" t="str">
            <v>2 ASSETS</v>
          </cell>
          <cell r="D282" t="str">
            <v>2 C Assets</v>
          </cell>
          <cell r="E282">
            <v>5500</v>
          </cell>
          <cell r="F282" t="str">
            <v>S Term Invest Dep</v>
          </cell>
        </row>
        <row r="283">
          <cell r="A283">
            <v>5510</v>
          </cell>
          <cell r="B283" t="str">
            <v>Rate and General</v>
          </cell>
          <cell r="C283" t="str">
            <v>2 ASSETS</v>
          </cell>
          <cell r="D283" t="str">
            <v>2 C Assets</v>
          </cell>
          <cell r="E283">
            <v>5500</v>
          </cell>
          <cell r="F283" t="str">
            <v>S Term Invest Dep</v>
          </cell>
        </row>
        <row r="284">
          <cell r="A284">
            <v>5598</v>
          </cell>
          <cell r="B284" t="str">
            <v>ST S Term Inv Dep</v>
          </cell>
          <cell r="C284" t="str">
            <v>2 ASSETS</v>
          </cell>
          <cell r="D284" t="str">
            <v>2 C Assets</v>
          </cell>
          <cell r="E284">
            <v>5500</v>
          </cell>
          <cell r="F284" t="str">
            <v>S Term Invest Dep</v>
          </cell>
        </row>
        <row r="285">
          <cell r="A285">
            <v>5599</v>
          </cell>
          <cell r="B285">
            <v>0</v>
          </cell>
          <cell r="C285" t="str">
            <v>2 ASSETS</v>
          </cell>
          <cell r="D285" t="str">
            <v>2 C Assets</v>
          </cell>
        </row>
        <row r="286">
          <cell r="A286">
            <v>5600</v>
          </cell>
          <cell r="B286" t="str">
            <v>VAT</v>
          </cell>
          <cell r="C286" t="str">
            <v>2 ASSETS</v>
          </cell>
          <cell r="D286" t="str">
            <v>2 C Assets</v>
          </cell>
          <cell r="E286">
            <v>5600</v>
          </cell>
          <cell r="F286" t="str">
            <v>VAT</v>
          </cell>
        </row>
        <row r="287">
          <cell r="A287">
            <v>5698</v>
          </cell>
          <cell r="B287" t="str">
            <v>ST VAT</v>
          </cell>
          <cell r="C287" t="str">
            <v>2 ASSETS</v>
          </cell>
          <cell r="D287" t="str">
            <v>2 C Assets</v>
          </cell>
          <cell r="E287">
            <v>5600</v>
          </cell>
          <cell r="F287" t="str">
            <v>VAT</v>
          </cell>
        </row>
        <row r="288">
          <cell r="A288">
            <v>5699</v>
          </cell>
          <cell r="B288">
            <v>0</v>
          </cell>
          <cell r="C288" t="str">
            <v>2 ASSETS</v>
          </cell>
          <cell r="D288" t="str">
            <v>2 C Assets</v>
          </cell>
        </row>
        <row r="289">
          <cell r="A289">
            <v>5700</v>
          </cell>
          <cell r="B289" t="str">
            <v>Oper Lease Asset</v>
          </cell>
          <cell r="C289" t="str">
            <v>2 ASSETS</v>
          </cell>
          <cell r="D289" t="str">
            <v>2 C Assets</v>
          </cell>
          <cell r="E289">
            <v>5700</v>
          </cell>
          <cell r="F289" t="str">
            <v>Oper Lease Asset</v>
          </cell>
        </row>
        <row r="290">
          <cell r="A290">
            <v>5710</v>
          </cell>
          <cell r="B290" t="str">
            <v>Rates and General</v>
          </cell>
          <cell r="C290" t="str">
            <v>2 ASSETS</v>
          </cell>
          <cell r="D290" t="str">
            <v>2 C Assets</v>
          </cell>
          <cell r="E290">
            <v>5700</v>
          </cell>
          <cell r="F290" t="str">
            <v>Oper Lease Asset</v>
          </cell>
        </row>
        <row r="291">
          <cell r="A291">
            <v>5798</v>
          </cell>
          <cell r="B291" t="str">
            <v>ST Oper Lease Asset</v>
          </cell>
          <cell r="C291" t="str">
            <v>2 ASSETS</v>
          </cell>
          <cell r="D291" t="str">
            <v>2 C Assets</v>
          </cell>
          <cell r="E291">
            <v>5700</v>
          </cell>
          <cell r="F291" t="str">
            <v>Oper Lease Asset</v>
          </cell>
        </row>
        <row r="292">
          <cell r="A292">
            <v>5799</v>
          </cell>
          <cell r="B292">
            <v>0</v>
          </cell>
          <cell r="C292" t="str">
            <v>2 ASSETS</v>
          </cell>
          <cell r="D292" t="str">
            <v>2 C Assets</v>
          </cell>
        </row>
        <row r="293">
          <cell r="A293">
            <v>5800</v>
          </cell>
          <cell r="B293" t="str">
            <v>Bank Balances &amp; Cash</v>
          </cell>
          <cell r="C293" t="str">
            <v>2 ASSETS</v>
          </cell>
          <cell r="D293" t="str">
            <v>2 C Assets</v>
          </cell>
          <cell r="E293">
            <v>5800</v>
          </cell>
          <cell r="F293" t="str">
            <v>Bank Balances &amp; Cash</v>
          </cell>
        </row>
        <row r="294">
          <cell r="A294">
            <v>5801</v>
          </cell>
          <cell r="B294" t="str">
            <v>Wages Cash Control</v>
          </cell>
          <cell r="C294" t="str">
            <v>2 ASSETS</v>
          </cell>
          <cell r="D294" t="str">
            <v>2 C Assets</v>
          </cell>
          <cell r="E294">
            <v>5800</v>
          </cell>
          <cell r="F294" t="str">
            <v>Bank Balances &amp; Cash</v>
          </cell>
        </row>
        <row r="295">
          <cell r="A295">
            <v>5802</v>
          </cell>
          <cell r="B295" t="str">
            <v>Cash Control</v>
          </cell>
          <cell r="C295" t="str">
            <v>2 ASSETS</v>
          </cell>
          <cell r="D295" t="str">
            <v>2 C Assets</v>
          </cell>
          <cell r="E295">
            <v>5800</v>
          </cell>
          <cell r="F295" t="str">
            <v>Bank Balances &amp; Cash</v>
          </cell>
        </row>
        <row r="296">
          <cell r="A296">
            <v>5803</v>
          </cell>
          <cell r="B296" t="str">
            <v>Petty Cash</v>
          </cell>
          <cell r="C296" t="str">
            <v>2 ASSETS</v>
          </cell>
          <cell r="D296" t="str">
            <v>2 C Assets</v>
          </cell>
          <cell r="E296">
            <v>5800</v>
          </cell>
          <cell r="F296" t="str">
            <v>Bank Balances &amp; Cash</v>
          </cell>
        </row>
        <row r="297">
          <cell r="A297">
            <v>5898</v>
          </cell>
          <cell r="B297" t="str">
            <v>ST Bank And Cash</v>
          </cell>
          <cell r="C297" t="str">
            <v>2 ASSETS</v>
          </cell>
          <cell r="D297" t="str">
            <v>2 C Assets</v>
          </cell>
          <cell r="E297">
            <v>5800</v>
          </cell>
          <cell r="F297" t="str">
            <v>Bank Balances &amp; Cash</v>
          </cell>
        </row>
        <row r="298">
          <cell r="A298">
            <v>5899</v>
          </cell>
          <cell r="B298">
            <v>0</v>
          </cell>
          <cell r="C298" t="str">
            <v>2 ASSETS</v>
          </cell>
          <cell r="D298" t="str">
            <v>2 C Assets</v>
          </cell>
        </row>
        <row r="299">
          <cell r="A299">
            <v>9000</v>
          </cell>
          <cell r="B299" t="str">
            <v>Total Assets</v>
          </cell>
          <cell r="C299" t="str">
            <v>2 ASSETS</v>
          </cell>
          <cell r="D299" t="str">
            <v>2 C Assets</v>
          </cell>
        </row>
        <row r="300">
          <cell r="A300">
            <v>9500</v>
          </cell>
          <cell r="C300" t="str">
            <v>2 ASSETS</v>
          </cell>
          <cell r="D300" t="str">
            <v>2 C Assets</v>
          </cell>
        </row>
        <row r="301">
          <cell r="A301">
            <v>9999</v>
          </cell>
          <cell r="B301" t="str">
            <v>Used by Reports Only</v>
          </cell>
          <cell r="C301" t="str">
            <v>2 ASSETS</v>
          </cell>
          <cell r="D301" t="str">
            <v>2 C Assets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Journals"/>
      <sheetName val="Main Ledger 2003"/>
      <sheetName val="Balansstaat"/>
      <sheetName val="Cashflow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 refreshError="1"/>
      <sheetData sheetId="2">
        <row r="93">
          <cell r="B93" t="str">
            <v>Choose name from list</v>
          </cell>
        </row>
        <row r="145">
          <cell r="B145" t="str">
            <v>Supporting Table SA34a Capital expenditure on new assets by asset class</v>
          </cell>
        </row>
        <row r="146">
          <cell r="B146" t="str">
            <v>Supporting Table SA34b Capital expenditure on the renewal of existing assets by asset class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9">
          <cell r="C49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a"/>
      <sheetName val="SA13b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</sheetNames>
    <sheetDataSet>
      <sheetData sheetId="0" refreshError="1"/>
      <sheetData sheetId="1" refreshError="1"/>
      <sheetData sheetId="2" refreshError="1">
        <row r="33">
          <cell r="B33" t="str">
            <v>Ref</v>
          </cell>
        </row>
        <row r="135">
          <cell r="B135" t="str">
            <v>Supporting Table SA23 Salaries, allowances &amp; benefits (political office bearers/councillors/senior managers)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  <sheetName val="Sheet1"/>
    </sheetNames>
    <sheetDataSet>
      <sheetData sheetId="0"/>
      <sheetData sheetId="1"/>
      <sheetData sheetId="2">
        <row r="2">
          <cell r="B2" t="str">
            <v>2009/10</v>
          </cell>
        </row>
        <row r="146">
          <cell r="B146" t="str">
            <v>Supporting Table SA34c Consolidated repairs and maintenance by asset class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/>
      <sheetData sheetId="1"/>
      <sheetData sheetId="2">
        <row r="114">
          <cell r="B114" t="str">
            <v>Supporting Table SA4 Reconciliation of IDP strategic objectives and budget (revenue)</v>
          </cell>
        </row>
        <row r="115">
          <cell r="B115" t="str">
            <v>Supporting Table SA5 Reconciliation of IDP strategic objectives and budget (operating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BUDGET 2021-22  Summary"/>
      <sheetName val="DETAILED OCT GS560"/>
      <sheetName val="Total Emp Cost"/>
      <sheetName val="MS"/>
      <sheetName val="SM"/>
      <sheetName val="Feb 12 Month"/>
      <sheetName val="Tariff SUMMARY"/>
      <sheetName val="MSCOA - Tariff Structure"/>
      <sheetName val="Annexure A"/>
      <sheetName val="Tariff Rand Values "/>
      <sheetName val="Notes"/>
      <sheetName val="Votes to be created"/>
      <sheetName val="Impairment projection"/>
      <sheetName val="AFS Extract"/>
      <sheetName val="Sheet6"/>
      <sheetName val="Sheet10"/>
      <sheetName val="Sheet1"/>
    </sheetNames>
    <sheetDataSet>
      <sheetData sheetId="0" refreshError="1">
        <row r="8">
          <cell r="G8">
            <v>428694698.7400012</v>
          </cell>
        </row>
        <row r="13">
          <cell r="G13">
            <v>12245620.9645824</v>
          </cell>
        </row>
      </sheetData>
      <sheetData sheetId="1" refreshError="1">
        <row r="1">
          <cell r="W1" t="str">
            <v>Description</v>
          </cell>
        </row>
        <row r="6">
          <cell r="AC6">
            <v>785495.91200000001</v>
          </cell>
          <cell r="AD6">
            <v>820057.73212800012</v>
          </cell>
          <cell r="AE6">
            <v>856960.33007376012</v>
          </cell>
        </row>
        <row r="303">
          <cell r="AC303">
            <v>1438446.85</v>
          </cell>
          <cell r="AD303">
            <v>1501738.5114000002</v>
          </cell>
          <cell r="AE303">
            <v>1569316.7444130003</v>
          </cell>
        </row>
        <row r="306">
          <cell r="X306">
            <v>61001</v>
          </cell>
        </row>
        <row r="395">
          <cell r="AC395">
            <v>484309.09600000002</v>
          </cell>
          <cell r="AD395">
            <v>505618.69622400007</v>
          </cell>
          <cell r="AE395">
            <v>528371.53755408002</v>
          </cell>
        </row>
        <row r="464">
          <cell r="X464">
            <v>53785</v>
          </cell>
        </row>
        <row r="490">
          <cell r="X490">
            <v>1329279</v>
          </cell>
        </row>
        <row r="780">
          <cell r="X780">
            <v>990707</v>
          </cell>
        </row>
        <row r="832">
          <cell r="X832">
            <v>400540</v>
          </cell>
        </row>
        <row r="868">
          <cell r="X868">
            <v>1646540</v>
          </cell>
        </row>
        <row r="961">
          <cell r="X961">
            <v>2104061</v>
          </cell>
        </row>
        <row r="1004">
          <cell r="X1004">
            <v>115190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/>
      <sheetData sheetId="1">
        <row r="11">
          <cell r="X11" t="str">
            <v>M06 December</v>
          </cell>
        </row>
      </sheetData>
      <sheetData sheetId="2">
        <row r="46">
          <cell r="B46" t="str">
            <v>Monthly actual</v>
          </cell>
        </row>
        <row r="47">
          <cell r="B47" t="str">
            <v>YearTD actual</v>
          </cell>
        </row>
        <row r="48">
          <cell r="B48" t="str">
            <v>YearTD budget</v>
          </cell>
        </row>
        <row r="49">
          <cell r="B49" t="str">
            <v>YTD variance</v>
          </cell>
        </row>
        <row r="80">
          <cell r="B80" t="str">
            <v>Centlec (Soc) Ltd - Table F2 Monthly Budget Statement - Financial Performance (revenue and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  <sheetName val="Sheet1"/>
    </sheetNames>
    <sheetDataSet>
      <sheetData sheetId="0" refreshError="1"/>
      <sheetData sheetId="1" refreshError="1"/>
      <sheetData sheetId="2" refreshError="1">
        <row r="2">
          <cell r="B2" t="str">
            <v>2009/10</v>
          </cell>
        </row>
        <row r="3">
          <cell r="B3" t="str">
            <v>2008/9</v>
          </cell>
        </row>
        <row r="4">
          <cell r="B4" t="str">
            <v>2007/8</v>
          </cell>
        </row>
        <row r="5">
          <cell r="B5" t="str">
            <v>Current Year 2010/11</v>
          </cell>
        </row>
        <row r="7">
          <cell r="B7" t="str">
            <v>2011/12 Medium Term Revenue &amp; Expenditure Framework</v>
          </cell>
        </row>
        <row r="9">
          <cell r="B9" t="str">
            <v>Audited Outcome</v>
          </cell>
        </row>
        <row r="11">
          <cell r="B11" t="str">
            <v>Pre-audit outcome</v>
          </cell>
        </row>
        <row r="12">
          <cell r="B12" t="str">
            <v>Original Budget</v>
          </cell>
        </row>
        <row r="13">
          <cell r="B13" t="str">
            <v>Adjusted Budget</v>
          </cell>
        </row>
        <row r="14">
          <cell r="B14" t="str">
            <v>Full Year Forecast</v>
          </cell>
        </row>
        <row r="15">
          <cell r="B15" t="str">
            <v>Budget Year 2011/12</v>
          </cell>
        </row>
        <row r="16">
          <cell r="B16" t="str">
            <v>Budget Year +1 2012/13</v>
          </cell>
        </row>
        <row r="17">
          <cell r="B17" t="str">
            <v>Budget Year +2 2013/14</v>
          </cell>
        </row>
        <row r="30">
          <cell r="B30" t="str">
            <v>Description</v>
          </cell>
        </row>
        <row r="32">
          <cell r="B32" t="str">
            <v>Vote Description</v>
          </cell>
        </row>
        <row r="33">
          <cell r="B33" t="str">
            <v>Ref</v>
          </cell>
        </row>
        <row r="34">
          <cell r="B34" t="str">
            <v>References</v>
          </cell>
        </row>
        <row r="93">
          <cell r="B93" t="str">
            <v>Choose name from list</v>
          </cell>
        </row>
        <row r="104">
          <cell r="B104" t="str">
            <v>Table A5 Budgeted Capital Expenditure by vote, standard classification and funding</v>
          </cell>
        </row>
        <row r="148">
          <cell r="B148" t="str">
            <v>Supporting Table SA36 Detailed capital budget</v>
          </cell>
        </row>
      </sheetData>
      <sheetData sheetId="3" refreshError="1"/>
      <sheetData sheetId="4" refreshError="1">
        <row r="2">
          <cell r="A2" t="str">
            <v>Vote1 - Example 1</v>
          </cell>
        </row>
        <row r="3">
          <cell r="A3" t="str">
            <v>Vote2 - Example 2</v>
          </cell>
          <cell r="B3" t="str">
            <v>Subvote example 1</v>
          </cell>
        </row>
        <row r="4">
          <cell r="A4" t="str">
            <v>Vote3 - Example 3</v>
          </cell>
          <cell r="B4" t="str">
            <v>Subvote example 2</v>
          </cell>
        </row>
        <row r="5">
          <cell r="A5" t="str">
            <v>Vote4 - Example 4</v>
          </cell>
          <cell r="B5" t="str">
            <v>Subvote example 3</v>
          </cell>
        </row>
        <row r="6">
          <cell r="A6" t="str">
            <v>Vote5 - Example 5</v>
          </cell>
          <cell r="B6" t="str">
            <v>Subvote example 4</v>
          </cell>
        </row>
        <row r="7">
          <cell r="A7" t="str">
            <v>Vote6 - Example 6</v>
          </cell>
          <cell r="B7" t="str">
            <v>Subvote example 5</v>
          </cell>
        </row>
        <row r="8">
          <cell r="A8" t="str">
            <v>Vote7 - Example 7</v>
          </cell>
          <cell r="B8" t="str">
            <v>Subvote example 6</v>
          </cell>
        </row>
        <row r="9">
          <cell r="A9" t="str">
            <v>Vote8 - Example 8</v>
          </cell>
          <cell r="B9" t="str">
            <v>Subvote example 7</v>
          </cell>
        </row>
        <row r="10">
          <cell r="A10" t="str">
            <v>Vote9 - Example 9</v>
          </cell>
          <cell r="B10" t="str">
            <v>Subvote example 8</v>
          </cell>
        </row>
        <row r="11">
          <cell r="A11" t="str">
            <v>Vote10 - Example 10</v>
          </cell>
          <cell r="B11" t="str">
            <v>Subvote example 9</v>
          </cell>
        </row>
        <row r="12">
          <cell r="A12" t="str">
            <v>Vote11 - Example 11</v>
          </cell>
          <cell r="B12" t="str">
            <v>Subvote example 10</v>
          </cell>
        </row>
        <row r="13">
          <cell r="A13" t="str">
            <v>Vote12 - Example 12</v>
          </cell>
        </row>
        <row r="14">
          <cell r="A14" t="str">
            <v>Vote13 - Example 13</v>
          </cell>
          <cell r="B14" t="str">
            <v>Subvote example 1</v>
          </cell>
        </row>
        <row r="15">
          <cell r="A15" t="str">
            <v>Vote14 - Example 14</v>
          </cell>
          <cell r="B15" t="str">
            <v>Subvote example 2</v>
          </cell>
        </row>
        <row r="16">
          <cell r="A16" t="str">
            <v>Vote15 - Example 15</v>
          </cell>
          <cell r="B16" t="str">
            <v>Subvote example 3</v>
          </cell>
        </row>
        <row r="17">
          <cell r="B17" t="str">
            <v>Subvote example 4</v>
          </cell>
        </row>
        <row r="18">
          <cell r="B18" t="str">
            <v>Subvote example 5</v>
          </cell>
        </row>
        <row r="19">
          <cell r="B19" t="str">
            <v>Subvote example 6</v>
          </cell>
        </row>
        <row r="20">
          <cell r="B20" t="str">
            <v>Subvote example 7</v>
          </cell>
        </row>
        <row r="21">
          <cell r="B21" t="str">
            <v>Subvote example 8</v>
          </cell>
        </row>
        <row r="22">
          <cell r="B22" t="str">
            <v>Subvote example 9</v>
          </cell>
        </row>
        <row r="23">
          <cell r="B23" t="str">
            <v>Subvote example 10</v>
          </cell>
        </row>
        <row r="25">
          <cell r="B25" t="str">
            <v>Subvote example 1</v>
          </cell>
        </row>
        <row r="26">
          <cell r="B26" t="str">
            <v>Subvote example 2</v>
          </cell>
        </row>
        <row r="27">
          <cell r="B27" t="str">
            <v>Subvote example 3</v>
          </cell>
        </row>
        <row r="28">
          <cell r="B28" t="str">
            <v>Subvote example 4</v>
          </cell>
        </row>
        <row r="29">
          <cell r="B29" t="str">
            <v>Subvote example 5</v>
          </cell>
        </row>
        <row r="30">
          <cell r="B30" t="str">
            <v>Subvote example 6</v>
          </cell>
        </row>
        <row r="31">
          <cell r="B31" t="str">
            <v>Subvote example 7</v>
          </cell>
        </row>
        <row r="32">
          <cell r="B32" t="str">
            <v>Subvote example 8</v>
          </cell>
        </row>
        <row r="33">
          <cell r="B33" t="str">
            <v>Subvote example 9</v>
          </cell>
        </row>
        <row r="34">
          <cell r="B34" t="str">
            <v>Subvote example 10</v>
          </cell>
        </row>
        <row r="36">
          <cell r="B36" t="str">
            <v>Subvote example 1</v>
          </cell>
        </row>
        <row r="37">
          <cell r="B37" t="str">
            <v>Subvote example 2</v>
          </cell>
        </row>
        <row r="38">
          <cell r="B38" t="str">
            <v>Subvote example 3</v>
          </cell>
        </row>
        <row r="39">
          <cell r="B39" t="str">
            <v>Subvote example 4</v>
          </cell>
        </row>
        <row r="40">
          <cell r="B40" t="str">
            <v>Subvote example 5</v>
          </cell>
        </row>
        <row r="41">
          <cell r="B41" t="str">
            <v>Subvote example 6</v>
          </cell>
        </row>
        <row r="42">
          <cell r="B42" t="str">
            <v>Subvote example 7</v>
          </cell>
        </row>
        <row r="43">
          <cell r="B43" t="str">
            <v>Subvote example 8</v>
          </cell>
        </row>
        <row r="44">
          <cell r="B44" t="str">
            <v>Subvote example 9</v>
          </cell>
        </row>
        <row r="45">
          <cell r="B45" t="str">
            <v>Subvote example 10</v>
          </cell>
        </row>
        <row r="47">
          <cell r="B47" t="str">
            <v>Subvote example 1</v>
          </cell>
        </row>
        <row r="48">
          <cell r="B48" t="str">
            <v>Subvote example 2</v>
          </cell>
        </row>
        <row r="49">
          <cell r="B49" t="str">
            <v>Subvote example 3</v>
          </cell>
        </row>
        <row r="50">
          <cell r="B50" t="str">
            <v>Subvote example 4</v>
          </cell>
        </row>
        <row r="51">
          <cell r="B51" t="str">
            <v>Subvote example 5</v>
          </cell>
        </row>
        <row r="52">
          <cell r="B52" t="str">
            <v>Subvote example 6</v>
          </cell>
        </row>
        <row r="53">
          <cell r="B53" t="str">
            <v>Subvote example 7</v>
          </cell>
        </row>
        <row r="54">
          <cell r="B54" t="str">
            <v>Subvote example 8</v>
          </cell>
        </row>
        <row r="55">
          <cell r="B55" t="str">
            <v>Subvote example 9</v>
          </cell>
        </row>
        <row r="56">
          <cell r="B56" t="str">
            <v>Subvote example 10</v>
          </cell>
        </row>
        <row r="58">
          <cell r="B58" t="str">
            <v>Subvote example 1</v>
          </cell>
        </row>
        <row r="59">
          <cell r="B59" t="str">
            <v>Subvote example 2</v>
          </cell>
        </row>
        <row r="60">
          <cell r="B60" t="str">
            <v>Subvote example 3</v>
          </cell>
        </row>
        <row r="61">
          <cell r="B61" t="str">
            <v>Subvote example 4</v>
          </cell>
        </row>
        <row r="62">
          <cell r="B62" t="str">
            <v>Subvote example 5</v>
          </cell>
        </row>
        <row r="63">
          <cell r="B63" t="str">
            <v>Subvote example 6</v>
          </cell>
        </row>
        <row r="64">
          <cell r="B64" t="str">
            <v>Subvote example 7</v>
          </cell>
        </row>
        <row r="65">
          <cell r="B65" t="str">
            <v>Subvote example 8</v>
          </cell>
        </row>
        <row r="66">
          <cell r="B66" t="str">
            <v>Subvote example 9</v>
          </cell>
        </row>
        <row r="67">
          <cell r="B67" t="str">
            <v>Subvote example 10</v>
          </cell>
        </row>
        <row r="69">
          <cell r="B69" t="str">
            <v>Subvote example 1</v>
          </cell>
        </row>
        <row r="70">
          <cell r="B70" t="str">
            <v>Subvote example 2</v>
          </cell>
        </row>
        <row r="71">
          <cell r="B71" t="str">
            <v>Subvote example 3</v>
          </cell>
        </row>
        <row r="72">
          <cell r="B72" t="str">
            <v>Subvote example 4</v>
          </cell>
        </row>
        <row r="73">
          <cell r="B73" t="str">
            <v>Subvote example 5</v>
          </cell>
        </row>
        <row r="74">
          <cell r="B74" t="str">
            <v>Subvote example 6</v>
          </cell>
        </row>
        <row r="75">
          <cell r="B75" t="str">
            <v>Subvote example 7</v>
          </cell>
        </row>
        <row r="76">
          <cell r="B76" t="str">
            <v>Subvote example 8</v>
          </cell>
        </row>
        <row r="77">
          <cell r="B77" t="str">
            <v>Subvote example 9</v>
          </cell>
        </row>
        <row r="78">
          <cell r="B78" t="str">
            <v>Subvote example 10</v>
          </cell>
        </row>
        <row r="80">
          <cell r="B80" t="str">
            <v>Subvote example 1</v>
          </cell>
        </row>
        <row r="81">
          <cell r="B81" t="str">
            <v>Subvote example 2</v>
          </cell>
        </row>
        <row r="82">
          <cell r="B82" t="str">
            <v>Subvote example 3</v>
          </cell>
        </row>
        <row r="83">
          <cell r="B83" t="str">
            <v>Subvote example 4</v>
          </cell>
        </row>
        <row r="84">
          <cell r="B84" t="str">
            <v>Subvote example 5</v>
          </cell>
        </row>
        <row r="85">
          <cell r="B85" t="str">
            <v>Subvote example 6</v>
          </cell>
        </row>
        <row r="86">
          <cell r="B86" t="str">
            <v>Subvote example 7</v>
          </cell>
        </row>
        <row r="87">
          <cell r="B87" t="str">
            <v>Subvote example 8</v>
          </cell>
        </row>
        <row r="88">
          <cell r="B88" t="str">
            <v>Subvote example 9</v>
          </cell>
        </row>
        <row r="89">
          <cell r="B89" t="str">
            <v>Subvote example 10</v>
          </cell>
        </row>
        <row r="91">
          <cell r="B91" t="str">
            <v>Subvote example 1</v>
          </cell>
        </row>
        <row r="92">
          <cell r="B92" t="str">
            <v>Subvote example 2</v>
          </cell>
        </row>
        <row r="93">
          <cell r="B93" t="str">
            <v>Subvote example 3</v>
          </cell>
        </row>
        <row r="94">
          <cell r="B94" t="str">
            <v>Subvote example 4</v>
          </cell>
        </row>
        <row r="95">
          <cell r="B95" t="str">
            <v>Subvote example 5</v>
          </cell>
        </row>
        <row r="96">
          <cell r="B96" t="str">
            <v>Subvote example 6</v>
          </cell>
        </row>
        <row r="97">
          <cell r="B97" t="str">
            <v>Subvote example 7</v>
          </cell>
        </row>
        <row r="98">
          <cell r="B98" t="str">
            <v>Subvote example 8</v>
          </cell>
        </row>
        <row r="99">
          <cell r="B99" t="str">
            <v>Subvote example 9</v>
          </cell>
        </row>
        <row r="100">
          <cell r="B100" t="str">
            <v>Subvote example 10</v>
          </cell>
        </row>
        <row r="102">
          <cell r="B102" t="str">
            <v>Subvote example 1</v>
          </cell>
        </row>
        <row r="103">
          <cell r="B103" t="str">
            <v>Subvote example 2</v>
          </cell>
        </row>
        <row r="104">
          <cell r="B104" t="str">
            <v>Subvote example 3</v>
          </cell>
        </row>
        <row r="105">
          <cell r="B105" t="str">
            <v>Subvote example 4</v>
          </cell>
        </row>
        <row r="106">
          <cell r="B106" t="str">
            <v>Subvote example 5</v>
          </cell>
        </row>
        <row r="107">
          <cell r="B107" t="str">
            <v>Subvote example 6</v>
          </cell>
        </row>
        <row r="108">
          <cell r="B108" t="str">
            <v>Subvote example 7</v>
          </cell>
        </row>
        <row r="109">
          <cell r="B109" t="str">
            <v>Subvote example 8</v>
          </cell>
        </row>
        <row r="110">
          <cell r="B110" t="str">
            <v>Subvote example 9</v>
          </cell>
        </row>
        <row r="111">
          <cell r="B111" t="str">
            <v>Subvote example 10</v>
          </cell>
        </row>
        <row r="113">
          <cell r="B113" t="str">
            <v>Subvote example 1</v>
          </cell>
        </row>
        <row r="114">
          <cell r="B114" t="str">
            <v>Subvote example 2</v>
          </cell>
        </row>
        <row r="115">
          <cell r="B115" t="str">
            <v>Subvote example 3</v>
          </cell>
        </row>
        <row r="116">
          <cell r="B116" t="str">
            <v>Subvote example 4</v>
          </cell>
        </row>
        <row r="117">
          <cell r="B117" t="str">
            <v>Subvote example 5</v>
          </cell>
        </row>
        <row r="118">
          <cell r="B118" t="str">
            <v>Subvote example 6</v>
          </cell>
        </row>
        <row r="119">
          <cell r="B119" t="str">
            <v>Subvote example 7</v>
          </cell>
        </row>
        <row r="120">
          <cell r="B120" t="str">
            <v>Subvote example 8</v>
          </cell>
        </row>
        <row r="121">
          <cell r="B121" t="str">
            <v>Subvote example 9</v>
          </cell>
        </row>
        <row r="122">
          <cell r="B122" t="str">
            <v>Subvote example 10</v>
          </cell>
        </row>
        <row r="124">
          <cell r="B124" t="str">
            <v>Subvote example 1</v>
          </cell>
        </row>
        <row r="125">
          <cell r="B125" t="str">
            <v>Subvote example 2</v>
          </cell>
        </row>
        <row r="126">
          <cell r="B126" t="str">
            <v>Subvote example 3</v>
          </cell>
        </row>
        <row r="127">
          <cell r="B127" t="str">
            <v>Subvote example 4</v>
          </cell>
        </row>
        <row r="128">
          <cell r="B128" t="str">
            <v>Subvote example 5</v>
          </cell>
        </row>
        <row r="129">
          <cell r="B129" t="str">
            <v>Subvote example 6</v>
          </cell>
        </row>
        <row r="130">
          <cell r="B130" t="str">
            <v>Subvote example 7</v>
          </cell>
        </row>
        <row r="131">
          <cell r="B131" t="str">
            <v>Subvote example 8</v>
          </cell>
        </row>
        <row r="132">
          <cell r="B132" t="str">
            <v>Subvote example 9</v>
          </cell>
        </row>
        <row r="133">
          <cell r="B133" t="str">
            <v>Subvote example 10</v>
          </cell>
        </row>
        <row r="135">
          <cell r="B135" t="str">
            <v>Subvote example 1</v>
          </cell>
        </row>
        <row r="136">
          <cell r="B136" t="str">
            <v>Subvote example 2</v>
          </cell>
        </row>
        <row r="137">
          <cell r="B137" t="str">
            <v>Subvote example 3</v>
          </cell>
        </row>
        <row r="138">
          <cell r="B138" t="str">
            <v>Subvote example 4</v>
          </cell>
        </row>
        <row r="139">
          <cell r="B139" t="str">
            <v>Subvote example 5</v>
          </cell>
        </row>
        <row r="140">
          <cell r="B140" t="str">
            <v>Subvote example 6</v>
          </cell>
        </row>
        <row r="141">
          <cell r="B141" t="str">
            <v>Subvote example 7</v>
          </cell>
        </row>
        <row r="142">
          <cell r="B142" t="str">
            <v>Subvote example 8</v>
          </cell>
        </row>
        <row r="143">
          <cell r="B143" t="str">
            <v>Subvote example 9</v>
          </cell>
        </row>
        <row r="144">
          <cell r="B144" t="str">
            <v>Subvote example 10</v>
          </cell>
        </row>
        <row r="146">
          <cell r="B146" t="str">
            <v>Subvote example 1</v>
          </cell>
        </row>
        <row r="147">
          <cell r="B147" t="str">
            <v>Subvote example 2</v>
          </cell>
        </row>
        <row r="148">
          <cell r="B148" t="str">
            <v>Subvote example 3</v>
          </cell>
        </row>
        <row r="149">
          <cell r="B149" t="str">
            <v>Subvote example 4</v>
          </cell>
        </row>
        <row r="150">
          <cell r="B150" t="str">
            <v>Subvote example 5</v>
          </cell>
        </row>
        <row r="151">
          <cell r="B151" t="str">
            <v>Subvote example 6</v>
          </cell>
        </row>
        <row r="152">
          <cell r="B152" t="str">
            <v>Subvote example 7</v>
          </cell>
        </row>
        <row r="153">
          <cell r="B153" t="str">
            <v>Subvote example 8</v>
          </cell>
        </row>
        <row r="154">
          <cell r="B154" t="str">
            <v>Subvote example 9</v>
          </cell>
        </row>
        <row r="155">
          <cell r="B155" t="str">
            <v>Subvote example 10</v>
          </cell>
        </row>
        <row r="157">
          <cell r="B157" t="str">
            <v>Subvote example 1</v>
          </cell>
        </row>
        <row r="158">
          <cell r="B158" t="str">
            <v>Subvote example 2</v>
          </cell>
        </row>
        <row r="159">
          <cell r="B159" t="str">
            <v>Subvote example 3</v>
          </cell>
        </row>
        <row r="160">
          <cell r="B160" t="str">
            <v>Subvote example 4</v>
          </cell>
        </row>
        <row r="161">
          <cell r="B161" t="str">
            <v>Subvote example 5</v>
          </cell>
        </row>
        <row r="162">
          <cell r="B162" t="str">
            <v>Subvote example 6</v>
          </cell>
        </row>
        <row r="163">
          <cell r="B163" t="str">
            <v>Subvote example 7</v>
          </cell>
        </row>
        <row r="164">
          <cell r="B164" t="str">
            <v>Subvote example 8</v>
          </cell>
        </row>
        <row r="165">
          <cell r="B165" t="str">
            <v>Subvote example 9</v>
          </cell>
        </row>
        <row r="166">
          <cell r="B166" t="str">
            <v>Subvote example 10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 refreshError="1"/>
      <sheetData sheetId="2">
        <row r="54">
          <cell r="B54" t="str">
            <v>Previous target year to complete</v>
          </cell>
        </row>
        <row r="151">
          <cell r="B151" t="str">
            <v>Supporting Table SA37 Consolidated projects delayed from previous financial year/s</v>
          </cell>
        </row>
      </sheetData>
      <sheetData sheetId="3">
        <row r="16">
          <cell r="Z16" t="str">
            <v>Infrastructure - Road transport</v>
          </cell>
          <cell r="AA16" t="str">
            <v>Roads, Pavements &amp; Bridges</v>
          </cell>
        </row>
        <row r="17">
          <cell r="Z17" t="str">
            <v>Infrastructure - Electricity</v>
          </cell>
          <cell r="AA17" t="str">
            <v>Storm water</v>
          </cell>
        </row>
        <row r="18">
          <cell r="Z18" t="str">
            <v>Infrastructure - Water</v>
          </cell>
          <cell r="AA18" t="str">
            <v>Generation</v>
          </cell>
        </row>
        <row r="19">
          <cell r="Z19" t="str">
            <v>Infrastructure - Sanitation</v>
          </cell>
          <cell r="AA19" t="str">
            <v>Transmission &amp; Reticulation</v>
          </cell>
        </row>
        <row r="20">
          <cell r="Z20" t="str">
            <v>Infrastructure - Other</v>
          </cell>
          <cell r="AA20" t="str">
            <v>Street Lighting</v>
          </cell>
        </row>
        <row r="21">
          <cell r="Z21" t="str">
            <v>Community</v>
          </cell>
          <cell r="AA21" t="str">
            <v>Dams &amp; Reservoirs</v>
          </cell>
        </row>
        <row r="22">
          <cell r="Z22" t="str">
            <v>Heritage Assets</v>
          </cell>
          <cell r="AA22" t="str">
            <v>Water purification</v>
          </cell>
        </row>
        <row r="23">
          <cell r="Z23" t="str">
            <v>Investment Properties</v>
          </cell>
          <cell r="AA23" t="str">
            <v>Reticulation</v>
          </cell>
        </row>
        <row r="24">
          <cell r="Z24" t="str">
            <v>Other Assets</v>
          </cell>
          <cell r="AA24" t="str">
            <v>Sewerage purification</v>
          </cell>
        </row>
        <row r="25">
          <cell r="Z25" t="str">
            <v>Agricultural assets</v>
          </cell>
          <cell r="AA25" t="str">
            <v>Waste Management</v>
          </cell>
        </row>
        <row r="26">
          <cell r="Z26" t="str">
            <v>Biological assets</v>
          </cell>
          <cell r="AA26" t="str">
            <v>Transportation</v>
          </cell>
        </row>
        <row r="27">
          <cell r="Z27" t="str">
            <v>Intangibles</v>
          </cell>
          <cell r="AA27" t="str">
            <v>Gas</v>
          </cell>
        </row>
        <row r="28">
          <cell r="Z28" t="str">
            <v>Other</v>
          </cell>
          <cell r="AA28" t="str">
            <v>Parks &amp; gardens</v>
          </cell>
        </row>
        <row r="29">
          <cell r="AA29" t="str">
            <v>Sportsfields &amp; stadia</v>
          </cell>
        </row>
        <row r="30">
          <cell r="AA30" t="str">
            <v>Swimming pools</v>
          </cell>
        </row>
        <row r="31">
          <cell r="AA31" t="str">
            <v>Community halls</v>
          </cell>
        </row>
        <row r="32">
          <cell r="AA32" t="str">
            <v>Libraries</v>
          </cell>
        </row>
        <row r="33">
          <cell r="AA33" t="str">
            <v>Recreational facilities</v>
          </cell>
        </row>
        <row r="34">
          <cell r="AA34" t="str">
            <v>Fire, safety &amp; emergency</v>
          </cell>
        </row>
        <row r="35">
          <cell r="AA35" t="str">
            <v>Security and policing</v>
          </cell>
        </row>
        <row r="36">
          <cell r="AA36" t="str">
            <v>Buses</v>
          </cell>
        </row>
        <row r="37">
          <cell r="AA37" t="str">
            <v>Clinics</v>
          </cell>
        </row>
        <row r="38">
          <cell r="AA38" t="str">
            <v>Museums &amp; Art Galleries</v>
          </cell>
        </row>
        <row r="39">
          <cell r="AA39" t="str">
            <v>Cemeteries</v>
          </cell>
        </row>
        <row r="40">
          <cell r="AA40" t="str">
            <v>Social rental housing</v>
          </cell>
        </row>
        <row r="41">
          <cell r="AA41" t="str">
            <v>Buildings</v>
          </cell>
        </row>
        <row r="42">
          <cell r="AA42" t="str">
            <v>Housing development</v>
          </cell>
        </row>
        <row r="43">
          <cell r="AA43" t="str">
            <v>General vehicles</v>
          </cell>
        </row>
        <row r="44">
          <cell r="AA44" t="str">
            <v>Specialised vehicles - Refuse</v>
          </cell>
        </row>
        <row r="45">
          <cell r="AA45" t="str">
            <v>Specialised vehicles - Fire</v>
          </cell>
        </row>
        <row r="46">
          <cell r="AA46" t="str">
            <v>Specialised vehicles - Conservancy</v>
          </cell>
        </row>
        <row r="47">
          <cell r="AA47" t="str">
            <v>Specialised vehicles - Ambulances</v>
          </cell>
        </row>
        <row r="48">
          <cell r="AA48" t="str">
            <v>Plant &amp; equipment</v>
          </cell>
        </row>
        <row r="49">
          <cell r="AA49" t="str">
            <v>Computers - hardware/equipment</v>
          </cell>
        </row>
        <row r="50">
          <cell r="AA50" t="str">
            <v>Furniture and other office equipment</v>
          </cell>
        </row>
        <row r="51">
          <cell r="AA51" t="str">
            <v>Abattoirs</v>
          </cell>
        </row>
        <row r="52">
          <cell r="AA52" t="str">
            <v>Markets</v>
          </cell>
        </row>
        <row r="53">
          <cell r="AA53" t="str">
            <v>Civic Land and Buildings</v>
          </cell>
        </row>
        <row r="54">
          <cell r="AA54" t="str">
            <v>Other Buildings</v>
          </cell>
        </row>
        <row r="55">
          <cell r="AA55" t="str">
            <v>Other Land</v>
          </cell>
        </row>
        <row r="56">
          <cell r="AA56" t="str">
            <v>Surplus Assets - (Investment or Inventory)</v>
          </cell>
        </row>
        <row r="57">
          <cell r="AA57" t="str">
            <v>Computers - software &amp; programming</v>
          </cell>
        </row>
        <row r="58">
          <cell r="AA58" t="str">
            <v>Other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List"/>
      <sheetName val="Cap Asset Guideline"/>
      <sheetName val="Mapping List CAG"/>
      <sheetName val="Annex A Repairs &amp; Maint"/>
      <sheetName val="Annex B Operating Leases"/>
      <sheetName val="An D BS NCS PPE"/>
      <sheetName val="Classes PPE extracted"/>
    </sheetNames>
    <sheetDataSet>
      <sheetData sheetId="0" refreshError="1"/>
      <sheetData sheetId="1" refreshError="1"/>
      <sheetData sheetId="2">
        <row r="3">
          <cell r="D3" t="str">
            <v>Asset Management Guide</v>
          </cell>
        </row>
        <row r="4">
          <cell r="D4" t="str">
            <v>Labels and description not clear to map account</v>
          </cell>
        </row>
        <row r="5">
          <cell r="D5" t="str">
            <v>Reconsider/determine the correct classification</v>
          </cell>
        </row>
        <row r="6">
          <cell r="D6" t="str">
            <v>Ignored cost price, accummuldated depreciation, disposal or purpose of the account and used the class of PPE for mapping purpose</v>
          </cell>
        </row>
        <row r="7">
          <cell r="D7" t="str">
            <v>Guideline is more specific regarding the description</v>
          </cell>
        </row>
        <row r="8">
          <cell r="D8" t="str">
            <v>Not provided for in the guideline</v>
          </cell>
        </row>
        <row r="9">
          <cell r="D9" t="str">
            <v>Group - N/a</v>
          </cell>
        </row>
        <row r="10">
          <cell r="D10" t="str">
            <v xml:space="preserve">[Land] Developed land </v>
          </cell>
        </row>
        <row r="11">
          <cell r="D11" t="str">
            <v xml:space="preserve">[Land] Undeveloped land </v>
          </cell>
        </row>
        <row r="12">
          <cell r="D12" t="str">
            <v>Group - N/a</v>
          </cell>
        </row>
        <row r="13">
          <cell r="D13" t="str">
            <v>Group - N/a</v>
          </cell>
        </row>
        <row r="14">
          <cell r="D14" t="str">
            <v xml:space="preserve">[Building / Dwellings] Caravans </v>
          </cell>
        </row>
        <row r="15">
          <cell r="D15" t="str">
            <v xml:space="preserve">[Building / Dwellings] Children’s homes </v>
          </cell>
        </row>
        <row r="16">
          <cell r="D16" t="str">
            <v xml:space="preserve">[Building / Dwellings] Foreign mission dwellings </v>
          </cell>
        </row>
        <row r="17">
          <cell r="D17" t="str">
            <v xml:space="preserve">[Building / Dwellings] Homes for the aged </v>
          </cell>
        </row>
        <row r="18">
          <cell r="D18" t="str">
            <v xml:space="preserve">[Building / Dwellings] Hostels </v>
          </cell>
        </row>
        <row r="19">
          <cell r="D19" t="str">
            <v xml:space="preserve">[Building / Dwellings] Military personnel dwellings </v>
          </cell>
        </row>
        <row r="20">
          <cell r="D20" t="str">
            <v xml:space="preserve">[Building / Dwellings] Mobile homes </v>
          </cell>
        </row>
        <row r="21">
          <cell r="D21" t="str">
            <v xml:space="preserve">[Building / Dwellings] Places of safety (children) </v>
          </cell>
        </row>
        <row r="22">
          <cell r="D22" t="str">
            <v xml:space="preserve">[Building / Dwellings] Prisons and rehabilitation facilities </v>
          </cell>
        </row>
        <row r="23">
          <cell r="D23" t="str">
            <v xml:space="preserve">[Building / Dwellings] Residences (presidential, embassies) </v>
          </cell>
        </row>
        <row r="24">
          <cell r="D24" t="str">
            <v xml:space="preserve">[Building / Dwellings] Residences (personnel) include garages and parking </v>
          </cell>
        </row>
        <row r="25">
          <cell r="D25" t="str">
            <v xml:space="preserve">[Building / Dwellings] Secure care centres </v>
          </cell>
        </row>
        <row r="26">
          <cell r="D26" t="str">
            <v>Group - N/a</v>
          </cell>
        </row>
        <row r="27">
          <cell r="D27" t="str">
            <v>[Building / Non Residential Dwellings] Airport and associated buildings (control towers, transfer halls, parking, hangars and warehousing)</v>
          </cell>
        </row>
        <row r="28">
          <cell r="D28" t="str">
            <v xml:space="preserve">[Building / Non Residential Dwellings] Border and custom control points </v>
          </cell>
        </row>
        <row r="29">
          <cell r="D29" t="str">
            <v xml:space="preserve">[Building / Non Residential Dwellings] Bus terminals </v>
          </cell>
        </row>
        <row r="30">
          <cell r="D30" t="str">
            <v xml:space="preserve">[Building / Non Residential Dwellings] Bus shelters </v>
          </cell>
        </row>
        <row r="31">
          <cell r="D31" t="str">
            <v xml:space="preserve">[Building / Non Residential Dwellings] Civic theatres </v>
          </cell>
        </row>
        <row r="32">
          <cell r="D32" t="str">
            <v xml:space="preserve">[Building / Non Residential Dwellings] Clinics and community health facilities </v>
          </cell>
        </row>
        <row r="33">
          <cell r="D33" t="str">
            <v xml:space="preserve">[Building / Non Residential Dwellings] Community centres and public entertainment buildings </v>
          </cell>
        </row>
        <row r="34">
          <cell r="D34" t="str">
            <v xml:space="preserve">[Building / Non Residential Dwellings] Driver and vehicle testing centres </v>
          </cell>
        </row>
        <row r="35">
          <cell r="D35" t="str">
            <v xml:space="preserve">[Building / Non Residential Dwellings] Fire stations </v>
          </cell>
        </row>
        <row r="36">
          <cell r="D36" t="str">
            <v xml:space="preserve">[Building / Non Residential Dwellings] Foreign mission offices </v>
          </cell>
        </row>
        <row r="37">
          <cell r="D37" t="str">
            <v xml:space="preserve">[Building / Non Residential Dwellings] Hospitals and ambulance stations </v>
          </cell>
        </row>
        <row r="38">
          <cell r="D38" t="str">
            <v xml:space="preserve">[Building / Non Residential Dwellings] Industrial buildings </v>
          </cell>
        </row>
        <row r="39">
          <cell r="D39" t="str">
            <v xml:space="preserve">[Building / Non Residential Dwellings] Laboratories </v>
          </cell>
        </row>
        <row r="40">
          <cell r="D40" t="str">
            <v xml:space="preserve">[Building / Non Residential Dwellings] Libraries </v>
          </cell>
        </row>
        <row r="41">
          <cell r="D41" t="str">
            <v xml:space="preserve">[Building / Non Residential Dwellings] Mortuaries </v>
          </cell>
        </row>
        <row r="42">
          <cell r="D42" t="str">
            <v xml:space="preserve">[Building / Non Residential Dwellings] Museums and art galleries </v>
          </cell>
        </row>
        <row r="43">
          <cell r="D43" t="str">
            <v>[Building / Non Residential Dwellings] Office buildings (including air conditioning systems) 25 - 30</v>
          </cell>
        </row>
        <row r="44">
          <cell r="D44" t="str">
            <v xml:space="preserve">[Building / Non Residential Dwellings] Public parking (covered and open) </v>
          </cell>
        </row>
        <row r="45">
          <cell r="D45" t="str">
            <v xml:space="preserve">[Building / Non Residential Dwellings] Police stations (and associated buildings) </v>
          </cell>
        </row>
        <row r="46">
          <cell r="D46" t="str">
            <v xml:space="preserve">[Building / Non Residential Dwellings] Railway and associated buildings </v>
          </cell>
        </row>
        <row r="47">
          <cell r="D47" t="str">
            <v xml:space="preserve">[Building / Non Residential Dwellings] Research facilities (including weather) </v>
          </cell>
        </row>
        <row r="48">
          <cell r="D48" t="str">
            <v xml:space="preserve">[Building / Non Residential Dwellings] Stadiums </v>
          </cell>
        </row>
        <row r="49">
          <cell r="D49" t="str">
            <v xml:space="preserve">[Building / Non Residential Dwellings] Taxi ranks </v>
          </cell>
        </row>
        <row r="50">
          <cell r="D50" t="str">
            <v xml:space="preserve">[Building / Non Residential Dwellings] Universities, colleges, schools etc. </v>
          </cell>
        </row>
        <row r="51">
          <cell r="D51" t="str">
            <v>[Building / Non Residential Dwellings] Warehouses (storage facilities, including data)</v>
          </cell>
        </row>
        <row r="52">
          <cell r="D52" t="str">
            <v>Group - N/a</v>
          </cell>
        </row>
        <row r="53">
          <cell r="D53" t="str">
            <v>Group - N/a</v>
          </cell>
        </row>
        <row r="54">
          <cell r="D54" t="str">
            <v xml:space="preserve">[Other Structures (Infrastructure Assets) - Electricity] Cooling towers </v>
          </cell>
        </row>
        <row r="55">
          <cell r="D55" t="str">
            <v xml:space="preserve">[Other Structures (Infrastructure Assets) - Electricity] Mains </v>
          </cell>
        </row>
        <row r="56">
          <cell r="D56" t="str">
            <v>Group - N/a</v>
          </cell>
        </row>
        <row r="57">
          <cell r="D57" t="str">
            <v>[Other Structures (Infrastructure Assets) - Electricity] Meters:  Prepaid</v>
          </cell>
        </row>
        <row r="58">
          <cell r="D58" t="str">
            <v>[Other Structures (Infrastructure Assets) - Electricity] Meters:  Credit</v>
          </cell>
        </row>
        <row r="59">
          <cell r="D59" t="str">
            <v>Group - N/a</v>
          </cell>
        </row>
        <row r="60">
          <cell r="D60" t="str">
            <v>[Other Structures (Infrastructure Assets) - Electricity] Power stations:  Coal</v>
          </cell>
        </row>
        <row r="61">
          <cell r="D61" t="str">
            <v>[Other Structures (Infrastructure Assets) - Electricity] Power stations:  Gas</v>
          </cell>
        </row>
        <row r="62">
          <cell r="D62" t="str">
            <v>[Other Structures (Infrastructure Assets) - Electricity] Power stations:  Hydro</v>
          </cell>
        </row>
        <row r="63">
          <cell r="D63" t="str">
            <v>[Other Structures (Infrastructure Assets) - Electricity] Power stations:  Nuclear</v>
          </cell>
        </row>
        <row r="64">
          <cell r="D64" t="str">
            <v xml:space="preserve">[Other Structures (Infrastructure Assets) - Electricity] Supply/reticulation </v>
          </cell>
        </row>
        <row r="65">
          <cell r="D65" t="str">
            <v xml:space="preserve">[Other Structures (Infrastructure Assets) - Electricity] Transformers </v>
          </cell>
        </row>
        <row r="66">
          <cell r="D66" t="str">
            <v>Group - N/a</v>
          </cell>
        </row>
        <row r="67">
          <cell r="D67" t="str">
            <v>[Other Structures (Infrastructure Assets) - Electricity] Lines:  Underground</v>
          </cell>
        </row>
        <row r="68">
          <cell r="D68" t="str">
            <v>[Other Structures (Infrastructure Assets) - Electricity] Lines:  Overhead</v>
          </cell>
        </row>
        <row r="69">
          <cell r="D69" t="str">
            <v>[Other Structures (Infrastructure Assets) - Electricity] Cables</v>
          </cell>
        </row>
        <row r="70">
          <cell r="D70" t="str">
            <v>Group - N/a</v>
          </cell>
        </row>
        <row r="71">
          <cell r="D71" t="str">
            <v>[Other Structures (Infrastructure Assets) - Electricity] Substations:  Switchgear</v>
          </cell>
        </row>
        <row r="72">
          <cell r="D72" t="str">
            <v>Group - N/a</v>
          </cell>
        </row>
        <row r="73">
          <cell r="D73" t="str">
            <v>[Other Structures (Infrastructure Assets) - Electricity] Substations:  Equipment - Outdoor</v>
          </cell>
        </row>
        <row r="74">
          <cell r="D74" t="str">
            <v>[Other Structures (Infrastructure Assets) - Electricity] Substations:  Equipment - GIS</v>
          </cell>
        </row>
        <row r="75">
          <cell r="D75" t="str">
            <v>[Other Structures (Infrastructure Assets) - Electricity] Substations:  Equipment - Indoor</v>
          </cell>
        </row>
        <row r="76">
          <cell r="D76" t="str">
            <v>[Other Structures (Infrastructure Assets) - Electricity] Electrical panels</v>
          </cell>
        </row>
        <row r="77">
          <cell r="D77" t="str">
            <v>[Other Structures (Infrastructure Assets) - Electricity] Telemetry</v>
          </cell>
        </row>
        <row r="78">
          <cell r="D78" t="str">
            <v>Group - N/a</v>
          </cell>
        </row>
        <row r="79">
          <cell r="D79" t="str">
            <v>Group - N/a</v>
          </cell>
        </row>
        <row r="80">
          <cell r="D80" t="str">
            <v>Group - N/a</v>
          </cell>
        </row>
        <row r="81">
          <cell r="D81" t="str">
            <v>[Other Structures (Infrastructure Assets) - Roads: Bridges] Vehicle:  Bridges - Concrete</v>
          </cell>
        </row>
        <row r="82">
          <cell r="D82" t="str">
            <v>[Other Structures (Infrastructure Assets) - Roads: Bridges] Vehicle:  Bridges - Steel</v>
          </cell>
        </row>
        <row r="83">
          <cell r="D83" t="str">
            <v>[Other Structures (Infrastructure Assets) - Roads: Bridges] Vehicle:  Bridges - Timber</v>
          </cell>
        </row>
        <row r="84">
          <cell r="D84" t="str">
            <v>Group - N/a</v>
          </cell>
        </row>
        <row r="85">
          <cell r="D85" t="str">
            <v>[Other Structures (Infrastructure Assets) - Roads: Bridges] Pedestrian:  Bridges - Concrete</v>
          </cell>
        </row>
        <row r="86">
          <cell r="D86" t="str">
            <v>[Other Structures (Infrastructure Assets) - Roads: Bridges] Pedestrian:  Bridges - Steel</v>
          </cell>
        </row>
        <row r="87">
          <cell r="D87" t="str">
            <v>[Other Structures (Infrastructure Assets) - Roads: Bridges] Pedestrian:  Bridges - Timber</v>
          </cell>
        </row>
        <row r="88">
          <cell r="D88" t="str">
            <v>Group - N/a</v>
          </cell>
        </row>
        <row r="89">
          <cell r="D89" t="str">
            <v>[Other Structures (Infrastructure Assets) - Roads: Bridges] Railway:  Bridges - Concrete</v>
          </cell>
        </row>
        <row r="90">
          <cell r="D90" t="str">
            <v>[Other Structures (Infrastructure Assets) - Roads: Bridges] Railway:  Bridges - Steel</v>
          </cell>
        </row>
        <row r="91">
          <cell r="D91" t="str">
            <v>[Other Structures (Infrastructure Assets) - Roads: Bridges] Railway:  Bridges - Timber</v>
          </cell>
        </row>
        <row r="92">
          <cell r="D92" t="str">
            <v>Group - N/a</v>
          </cell>
        </row>
        <row r="93">
          <cell r="D93" t="str">
            <v>[Other Structures (Infrastructure Assets) - Roads: Bridges] Reinforced retaining walls:  Earth</v>
          </cell>
        </row>
        <row r="94">
          <cell r="D94" t="str">
            <v>[Other Structures (Infrastructure Assets) - Roads: Bridges] Reinforced retaining walls:  Concrete</v>
          </cell>
        </row>
        <row r="95">
          <cell r="D95" t="str">
            <v>[Other Structures (Infrastructure Assets) - Roads: Bridges] Expansion and construction joints</v>
          </cell>
        </row>
        <row r="96">
          <cell r="D96" t="str">
            <v>Group - N/a</v>
          </cell>
        </row>
        <row r="97">
          <cell r="D97" t="str">
            <v>Group - N/a</v>
          </cell>
        </row>
        <row r="98">
          <cell r="D98" t="str">
            <v>[Other Structures (Infrastructure Assets) - Storm Water] Culverts:  Concrete</v>
          </cell>
        </row>
        <row r="99">
          <cell r="D99" t="str">
            <v>[Other Structures (Infrastructure Assets) - Storm Water] Culverts:  Armco</v>
          </cell>
        </row>
        <row r="100">
          <cell r="D100" t="str">
            <v>Group - N/a</v>
          </cell>
        </row>
        <row r="101">
          <cell r="D101" t="str">
            <v>[Other Structures (Infrastructure Assets) - Storm Water] Drains:  Earthworks</v>
          </cell>
        </row>
        <row r="102">
          <cell r="D102" t="str">
            <v>[Other Structures (Infrastructure Assets) - Storm Water] Drains:  Concrete lining</v>
          </cell>
        </row>
        <row r="103">
          <cell r="D103" t="str">
            <v xml:space="preserve">[Other Structures (Infrastructure Assets) - Storm Water] Stop banks </v>
          </cell>
        </row>
        <row r="104">
          <cell r="D104" t="str">
            <v xml:space="preserve">[Other Structures (Infrastructure Assets) - Storm Water] Pipes </v>
          </cell>
        </row>
        <row r="105">
          <cell r="D105" t="str">
            <v>Group - N/a</v>
          </cell>
        </row>
        <row r="106">
          <cell r="D106" t="str">
            <v>[Other Structures (Infrastructure Assets) - Storm Water] Coastal:  Structure (Retaining walls)</v>
          </cell>
        </row>
        <row r="107">
          <cell r="D107" t="str">
            <v>[Other Structures (Infrastructure Assets) - Storm Water] Coastal:  Piers</v>
          </cell>
        </row>
        <row r="108">
          <cell r="D108" t="str">
            <v>[Other Structures (Infrastructure Assets) - Storm Water] Coastal:  Storm water outfalls</v>
          </cell>
        </row>
        <row r="109">
          <cell r="D109" t="str">
            <v>Group - N/a</v>
          </cell>
        </row>
        <row r="110">
          <cell r="D110" t="str">
            <v xml:space="preserve">[Other Structures (Infrastructure Assets) - Roads] Kerb and channels </v>
          </cell>
        </row>
        <row r="111">
          <cell r="D111" t="str">
            <v>Group - N/a</v>
          </cell>
        </row>
        <row r="112">
          <cell r="D112" t="str">
            <v>[Other Structures (Infrastructure Assets) - Roads] Municipal roads :  Asphalt surface</v>
          </cell>
        </row>
        <row r="113">
          <cell r="D113" t="str">
            <v>[Other Structures (Infrastructure Assets) - Roads] Municipal roads :  Asphalt layer</v>
          </cell>
        </row>
        <row r="114">
          <cell r="D114" t="str">
            <v>[Other Structures (Infrastructure Assets) - Roads] Municipal roads :  Concrete surface</v>
          </cell>
        </row>
        <row r="115">
          <cell r="D115" t="str">
            <v>[Other Structures (Infrastructure Assets) - Roads] Municipal roads :  Concrete layer</v>
          </cell>
        </row>
        <row r="116">
          <cell r="D116" t="str">
            <v>[Other Structures (Infrastructure Assets) - Roads] Municipal roads :  Gravel surface</v>
          </cell>
        </row>
        <row r="117">
          <cell r="D117" t="str">
            <v>Group - N/a</v>
          </cell>
        </row>
        <row r="118">
          <cell r="D118" t="str">
            <v>[Other Structures (Infrastructure Assets) - Roads] National roads :  Asphalt surface</v>
          </cell>
        </row>
        <row r="119">
          <cell r="D119" t="str">
            <v>[Other Structures (Infrastructure Assets) - Roads] National roads :  Asphalt layer</v>
          </cell>
        </row>
        <row r="120">
          <cell r="D120" t="str">
            <v>[Other Structures (Infrastructure Assets) - Roads] National roads :  Concrete surface</v>
          </cell>
        </row>
        <row r="121">
          <cell r="D121" t="str">
            <v>[Other Structures (Infrastructure Assets) - Roads] National roads :  Concrete layer</v>
          </cell>
        </row>
        <row r="122">
          <cell r="D122" t="str">
            <v>[Other Structures (Infrastructure Assets) - Roads] National roads :  Gravel surface</v>
          </cell>
        </row>
        <row r="123">
          <cell r="D123" t="str">
            <v>Group - N/a</v>
          </cell>
        </row>
        <row r="124">
          <cell r="D124" t="str">
            <v>[Other Structures (Infrastructure Assets) - Roads] Provincial roads :  Asphalt surface</v>
          </cell>
        </row>
        <row r="125">
          <cell r="D125" t="str">
            <v>[Other Structures (Infrastructure Assets) - Roads] Provincial roads :  Asphalt layer</v>
          </cell>
        </row>
        <row r="126">
          <cell r="D126" t="str">
            <v>[Other Structures (Infrastructure Assets) - Roads] Provincial roads :  Concrete surface</v>
          </cell>
        </row>
        <row r="127">
          <cell r="D127" t="str">
            <v>[Other Structures (Infrastructure Assets) - Roads] Provincial roads :  Concrete layer</v>
          </cell>
        </row>
        <row r="128">
          <cell r="D128" t="str">
            <v>[Other Structures (Infrastructure Assets) - Roads] Provincial roads :  Gravel surface</v>
          </cell>
        </row>
        <row r="129">
          <cell r="D129" t="str">
            <v xml:space="preserve">[Other Structures (Infrastructure Assets) - Roads] Crash barriers </v>
          </cell>
        </row>
        <row r="130">
          <cell r="D130" t="str">
            <v xml:space="preserve">[Other Structures (Infrastructure Assets) - Roads] Retaining walls </v>
          </cell>
        </row>
        <row r="131">
          <cell r="D131" t="str">
            <v>Group - N/a</v>
          </cell>
        </row>
        <row r="132">
          <cell r="D132" t="str">
            <v>[Other Structures (Infrastructure Assets) - Roads] Overload control centres:  Electronic hardware</v>
          </cell>
        </row>
        <row r="133">
          <cell r="D133" t="str">
            <v>[Other Structures (Infrastructure Assets) - Roads] Overload control centres:  Other equipment</v>
          </cell>
        </row>
        <row r="134">
          <cell r="D134" t="str">
            <v xml:space="preserve">[Other Structures (Infrastructure Assets) - Roads] Pedestrian footpaths </v>
          </cell>
        </row>
        <row r="135">
          <cell r="D135" t="str">
            <v xml:space="preserve">[Other Structures (Infrastructure Assets) - Roads] Street lighting </v>
          </cell>
        </row>
        <row r="136">
          <cell r="D136" t="str">
            <v xml:space="preserve">[Other Structures (Infrastructure Assets) - Roads] Subways </v>
          </cell>
        </row>
        <row r="137">
          <cell r="D137" t="str">
            <v xml:space="preserve">[Other Structures (Infrastructure Assets) - Roads] Traffic islands </v>
          </cell>
        </row>
        <row r="138">
          <cell r="D138" t="str">
            <v>[Other Structures (Infrastructure Assets) - Roads] Traffic lights</v>
          </cell>
        </row>
        <row r="139">
          <cell r="D139" t="str">
            <v xml:space="preserve">[Other Structures (Infrastructure Assets) - Roads] Traffic lights – coastal </v>
          </cell>
        </row>
        <row r="140">
          <cell r="D140" t="str">
            <v xml:space="preserve">[Other Structures (Infrastructure Assets) - Roads] Traffic signs </v>
          </cell>
        </row>
        <row r="141">
          <cell r="D141" t="str">
            <v xml:space="preserve">[Other Structures (Infrastructure Assets) - Roads] Toll road plazas </v>
          </cell>
        </row>
        <row r="142">
          <cell r="D142" t="str">
            <v>Group - N/a</v>
          </cell>
        </row>
        <row r="143">
          <cell r="D143" t="str">
            <v xml:space="preserve">[Other Structures (Infrastructure Assets) - Airports] Airports and radio beacons </v>
          </cell>
        </row>
        <row r="144">
          <cell r="D144" t="str">
            <v xml:space="preserve">[Other Structures (Infrastructure Assets) - Airports] Aprons </v>
          </cell>
        </row>
        <row r="145">
          <cell r="D145" t="str">
            <v xml:space="preserve">[Other Structures (Infrastructure Assets) - Airports] Runways </v>
          </cell>
        </row>
        <row r="146">
          <cell r="D146" t="str">
            <v xml:space="preserve">[Other Structures (Infrastructure Assets) - Airports] Taxiways </v>
          </cell>
        </row>
        <row r="147">
          <cell r="D147" t="str">
            <v>Group - N/a</v>
          </cell>
        </row>
        <row r="148">
          <cell r="D148" t="str">
            <v>[Other Structures (Infrastructure Assets) - Airports] Specialised equipment:  Luggage movement equipment</v>
          </cell>
        </row>
        <row r="149">
          <cell r="D149" t="str">
            <v>[Other Structures (Infrastructure Assets) - Airports] Specialised equipment:  Communication equipment</v>
          </cell>
        </row>
        <row r="150">
          <cell r="D150" t="str">
            <v>Group - N/a</v>
          </cell>
        </row>
        <row r="151">
          <cell r="D151" t="str">
            <v>[Other Structures (Infrastructure Assets) - Water] Dams</v>
          </cell>
        </row>
        <row r="152">
          <cell r="D152" t="str">
            <v>Group - N/a</v>
          </cell>
        </row>
        <row r="153">
          <cell r="D153" t="str">
            <v>[Other Structures (Infrastructure Assets) - Water] Structure:  Concrete</v>
          </cell>
        </row>
        <row r="154">
          <cell r="D154" t="str">
            <v>[Other Structures (Infrastructure Assets) - Water] Structure:  Earth</v>
          </cell>
        </row>
        <row r="155">
          <cell r="D155" t="str">
            <v>[Other Structures (Infrastructure Assets) - Water] Mechanical and electrical</v>
          </cell>
        </row>
        <row r="156">
          <cell r="D156" t="str">
            <v xml:space="preserve">[Other Structures (Infrastructure Assets) - Water] Meters </v>
          </cell>
        </row>
        <row r="157">
          <cell r="D157" t="str">
            <v xml:space="preserve">[Other Structures (Infrastructure Assets) - Water] Standpipes </v>
          </cell>
        </row>
        <row r="158">
          <cell r="D158" t="str">
            <v>[Other Structures (Infrastructure Assets) - Water] Metalwork (steel stairs, ladders, handrails, weirs) 10 - 30</v>
          </cell>
        </row>
        <row r="159">
          <cell r="D159" t="str">
            <v>Group - N/a</v>
          </cell>
        </row>
        <row r="160">
          <cell r="D160" t="str">
            <v>[Other Structures (Infrastructure Assets) - Water] Pump stations:  Structure</v>
          </cell>
        </row>
        <row r="161">
          <cell r="D161" t="str">
            <v>[Other Structures (Infrastructure Assets) - Water] Pump stations:  Electrical</v>
          </cell>
        </row>
        <row r="162">
          <cell r="D162" t="str">
            <v>[Other Structures (Infrastructure Assets) - Water] Pump stations:  Mechanical</v>
          </cell>
        </row>
        <row r="163">
          <cell r="D163" t="str">
            <v>[Other Structures (Infrastructure Assets) - Water] Pump stations:  Perimeter protection</v>
          </cell>
        </row>
        <row r="164">
          <cell r="D164" t="str">
            <v>Group - N/a</v>
          </cell>
        </row>
        <row r="165">
          <cell r="D165" t="str">
            <v>[Other Structures (Infrastructure Assets) - Water] Reservoirs:  Structure</v>
          </cell>
        </row>
        <row r="166">
          <cell r="D166" t="str">
            <v>[Other Structures (Infrastructure Assets) - Water] Reservoirs:  Electrical</v>
          </cell>
        </row>
        <row r="167">
          <cell r="D167" t="str">
            <v>[Other Structures (Infrastructure Assets) - Water] Reservoirs:  Mechanical</v>
          </cell>
        </row>
        <row r="168">
          <cell r="D168" t="str">
            <v>[Other Structures (Infrastructure Assets) - Water] Reservoirs:  Perimeter protection</v>
          </cell>
        </row>
        <row r="169">
          <cell r="D169" t="str">
            <v xml:space="preserve">[Other Structures (Infrastructure Assets) - Water] Supply/reticulation </v>
          </cell>
        </row>
        <row r="170">
          <cell r="D170" t="str">
            <v>Group - N/a</v>
          </cell>
        </row>
        <row r="171">
          <cell r="D171" t="str">
            <v>[Other Structures (Infrastructure Assets) - Water] Underground chambers:  Valves</v>
          </cell>
        </row>
        <row r="172">
          <cell r="D172" t="str">
            <v>[Other Structures (Infrastructure Assets) - Water] Underground chambers:  Meters</v>
          </cell>
        </row>
        <row r="173">
          <cell r="D173" t="str">
            <v>[Other Structures (Infrastructure Assets) - Water] Underground chambers:  Transition</v>
          </cell>
        </row>
        <row r="174">
          <cell r="D174" t="str">
            <v>[Other Structures (Infrastructure Assets) - Water] Underground chambers:  Other</v>
          </cell>
        </row>
        <row r="175">
          <cell r="D175" t="str">
            <v>Group - N/a</v>
          </cell>
        </row>
        <row r="176">
          <cell r="D176" t="str">
            <v>[Other Structures (Infrastructure Assets) - Water] Water purification works:  Structure</v>
          </cell>
        </row>
        <row r="177">
          <cell r="D177" t="str">
            <v>[Other Structures (Infrastructure Assets) - Water] Water purification works:  Electrical</v>
          </cell>
        </row>
        <row r="178">
          <cell r="D178" t="str">
            <v>[Other Structures (Infrastructure Assets) - Water] Water purification works:  Mechanical</v>
          </cell>
        </row>
        <row r="179">
          <cell r="D179" t="str">
            <v xml:space="preserve">[Other Structures (Infrastructure Assets) - Water] Water purification works:  Perimeter protection </v>
          </cell>
        </row>
        <row r="180">
          <cell r="D180" t="str">
            <v>[Other Structures (Infrastructure Assets) - Water] Water purification works:  Meters</v>
          </cell>
        </row>
        <row r="181">
          <cell r="D181" t="str">
            <v>[Other Structures (Infrastructure Assets) - Water] Telemetry</v>
          </cell>
        </row>
        <row r="182">
          <cell r="D182" t="str">
            <v>Group - N/a</v>
          </cell>
        </row>
        <row r="183">
          <cell r="D183" t="str">
            <v>Group - N/a</v>
          </cell>
        </row>
        <row r="184">
          <cell r="D184" t="str">
            <v>[Other Structures (Infrastructure Assets) - Sewerage] Bulk pipelines (outfall sewers):  Rising mains</v>
          </cell>
        </row>
        <row r="185">
          <cell r="D185" t="str">
            <v>[Other Structures (Infrastructure Assets) - Sewerage] Bulk pipelines (outfall sewers):  Gravity mains</v>
          </cell>
        </row>
        <row r="186">
          <cell r="D186" t="str">
            <v>Group - N/a</v>
          </cell>
        </row>
        <row r="187">
          <cell r="D187" t="str">
            <v>[Other Structures (Infrastructure Assets) - Sewerage] Sewerage pump stations:  Structure</v>
          </cell>
        </row>
        <row r="188">
          <cell r="D188" t="str">
            <v>[Other Structures (Infrastructure Assets) - Sewerage] Sewerage pump stations:  Electrical</v>
          </cell>
        </row>
        <row r="189">
          <cell r="D189" t="str">
            <v>[Other Structures (Infrastructure Assets) - Sewerage] Sewerage pump stations:  Mechanical</v>
          </cell>
        </row>
        <row r="190">
          <cell r="D190" t="str">
            <v>[Other Structures (Infrastructure Assets) - Sewerage] Sewerage pump stations:  Perimeter protection</v>
          </cell>
        </row>
        <row r="191">
          <cell r="D191" t="str">
            <v>[Other Structures (Infrastructure Assets) - Sewerage] Sewerage pump stations:  Metalwork</v>
          </cell>
        </row>
        <row r="192">
          <cell r="D192" t="str">
            <v xml:space="preserve">[Other Structures (Infrastructure Assets) - Sewerage] Sewers/reticulation </v>
          </cell>
        </row>
        <row r="193">
          <cell r="D193" t="str">
            <v>Group - N/a</v>
          </cell>
        </row>
        <row r="194">
          <cell r="D194" t="str">
            <v>[Other Structures (Infrastructure Assets) - Sewerage] Waste purification works:  Structure</v>
          </cell>
        </row>
        <row r="195">
          <cell r="D195" t="str">
            <v>[Other Structures (Infrastructure Assets) - Sewerage] Waste purification works:  Electrical</v>
          </cell>
        </row>
        <row r="196">
          <cell r="D196" t="str">
            <v>[Other Structures (Infrastructure Assets) - Sewerage] Waste purification works:  Mechanical</v>
          </cell>
        </row>
        <row r="197">
          <cell r="D197" t="str">
            <v>[Other Structures (Infrastructure Assets) - Sewerage] Waste purification works:  Perimeter protection</v>
          </cell>
        </row>
        <row r="198">
          <cell r="D198" t="str">
            <v>[Other Structures (Infrastructure Assets) - Sewerage] Waste purification works:  Meters</v>
          </cell>
        </row>
        <row r="199">
          <cell r="D199" t="str">
            <v>Group - N/a</v>
          </cell>
        </row>
        <row r="200">
          <cell r="D200" t="str">
            <v>Group - N/a</v>
          </cell>
        </row>
        <row r="201">
          <cell r="D201" t="str">
            <v>[Other Structures (Infrastructure Assets) - Solid Waste Disposal] Collection:  Vehicles</v>
          </cell>
        </row>
        <row r="202">
          <cell r="D202" t="str">
            <v>[Other Structures (Infrastructure Assets) - Solid Waste Disposal] Collection:  Containers/Bins</v>
          </cell>
        </row>
        <row r="203">
          <cell r="D203" t="str">
            <v>Group - N/a</v>
          </cell>
        </row>
        <row r="204">
          <cell r="D204" t="str">
            <v>[Other Structures (Infrastructure Assets) - Solid Waste Disposal] Transfer stations and processing facilities:  Structure</v>
          </cell>
        </row>
        <row r="205">
          <cell r="D205" t="str">
            <v>[Other Structures (Infrastructure Assets) - Solid Waste Disposal] Transfer stations and processing facilities:  Electrical</v>
          </cell>
        </row>
        <row r="206">
          <cell r="D206" t="str">
            <v>[Other Structures (Infrastructure Assets) - Solid Waste Disposal] Transfer stations and processing facilities:  Mechanical</v>
          </cell>
        </row>
        <row r="207">
          <cell r="D207" t="str">
            <v>[Other Structures (Infrastructure Assets) - Solid Waste Disposal] Transfer stations and processing facilities:  Perimeter protection</v>
          </cell>
        </row>
        <row r="208">
          <cell r="D208" t="str">
            <v>Group - N/a</v>
          </cell>
        </row>
        <row r="209">
          <cell r="D209" t="str">
            <v>[Other Structures (Infrastructure Assets) - Solid Waste Disposal] Landfill site:  Earthmoving and compaction equipment</v>
          </cell>
        </row>
        <row r="210">
          <cell r="D210" t="str">
            <v>[Other Structures (Infrastructure Assets) - Solid Waste Disposal] Landfill site:  Landfill preparation</v>
          </cell>
        </row>
        <row r="211">
          <cell r="D211" t="str">
            <v>[Other Structures (Infrastructure Assets) - Solid Waste Disposal] Landfill site:  Structure</v>
          </cell>
        </row>
        <row r="212">
          <cell r="D212" t="str">
            <v>Group - N/a</v>
          </cell>
        </row>
        <row r="213">
          <cell r="D213" t="str">
            <v>[Other Structures (Infrastructure Assets) - Solid Waste Disposal] Landfill site:  Weighbridge - Mechanical</v>
          </cell>
        </row>
        <row r="214">
          <cell r="D214" t="str">
            <v>[Other Structures (Infrastructure Assets) - Solid Waste Disposal] Landfill site:  Weighbridge - Electrical</v>
          </cell>
        </row>
        <row r="215">
          <cell r="D215" t="str">
            <v>[Other Structures (Infrastructure Assets) - Solid Waste Disposal] Landfill site:  Perimeter protection</v>
          </cell>
        </row>
        <row r="216">
          <cell r="D216" t="str">
            <v>Group - N/a</v>
          </cell>
        </row>
        <row r="217">
          <cell r="D217" t="str">
            <v>[Other Structures (Infrastructure Assets) - Railways] Power supply units</v>
          </cell>
        </row>
        <row r="218">
          <cell r="D218" t="str">
            <v>[Other Structures (Infrastructure Assets) - Railways] Railway sidings</v>
          </cell>
        </row>
        <row r="219">
          <cell r="D219" t="str">
            <v>[Other Structures (Infrastructure Assets) - Railways] Railway tracks</v>
          </cell>
        </row>
        <row r="220">
          <cell r="D220" t="str">
            <v>[Other Structures (Infrastructure Assets) - Railways] Signalling systems</v>
          </cell>
        </row>
        <row r="221">
          <cell r="D221" t="str">
            <v>[Other Structures (Infrastructure Assets) - Railways] Shunting yards</v>
          </cell>
        </row>
        <row r="222">
          <cell r="D222" t="str">
            <v>Group - N/a</v>
          </cell>
        </row>
        <row r="223">
          <cell r="D223" t="str">
            <v xml:space="preserve">[Other Structures (Infrastructure Assets) - Gas Supply Systems] Structure </v>
          </cell>
        </row>
        <row r="224">
          <cell r="D224" t="str">
            <v xml:space="preserve">[Other Structures (Infrastructure Assets) - Gas Supply Systems] Electrical </v>
          </cell>
        </row>
        <row r="225">
          <cell r="D225" t="str">
            <v xml:space="preserve">[Other Structures (Infrastructure Assets) - Gas Supply Systems] Mechanical </v>
          </cell>
        </row>
        <row r="226">
          <cell r="D226" t="str">
            <v xml:space="preserve">[Other Structures (Infrastructure Assets) - Gas Supply Systems] Perimeter protection </v>
          </cell>
        </row>
        <row r="227">
          <cell r="D227" t="str">
            <v>Group - N/a</v>
          </cell>
        </row>
        <row r="228">
          <cell r="D228" t="str">
            <v>[Other Structures (Infrastructure Assets) - Gas Supply Systems] Stations:  Trunk receiving</v>
          </cell>
        </row>
        <row r="229">
          <cell r="D229" t="str">
            <v>[Other Structures (Infrastructure Assets) - Gas Supply Systems] Stations:  District regulating</v>
          </cell>
        </row>
        <row r="230">
          <cell r="D230" t="str">
            <v xml:space="preserve">[Other Structures (Infrastructure Assets) - Gas Supply Systems] Mains/pipelines </v>
          </cell>
        </row>
        <row r="231">
          <cell r="D231" t="str">
            <v xml:space="preserve">[Other Structures (Infrastructure Assets) - Gas Supply Systems] Meters </v>
          </cell>
        </row>
        <row r="232">
          <cell r="D232" t="str">
            <v xml:space="preserve">[Other Structures (Infrastructure Assets) - Gas Supply Systems] Storage facilities </v>
          </cell>
        </row>
        <row r="233">
          <cell r="D233" t="str">
            <v xml:space="preserve">[Other Structures (Infrastructure Assets) - Gas Supply Systems] Supply/reticulation </v>
          </cell>
        </row>
        <row r="234">
          <cell r="D234" t="str">
            <v>[Other Structures (Infrastructure Assets) - Cemeteries] Cemetries</v>
          </cell>
        </row>
        <row r="235">
          <cell r="D235" t="str">
            <v>Group - N/a</v>
          </cell>
        </row>
        <row r="236">
          <cell r="D236" t="str">
            <v>[Capital/Infrastructure Work in Progress]Buildings</v>
          </cell>
        </row>
        <row r="237">
          <cell r="D237" t="str">
            <v>[Capital/Infrastructure Work in Progress]Infrastructure</v>
          </cell>
        </row>
        <row r="238">
          <cell r="D238" t="str">
            <v>[Capital/Infrastructure Work in Progress]Other</v>
          </cell>
        </row>
        <row r="239">
          <cell r="D239" t="str">
            <v>Group - N/a</v>
          </cell>
        </row>
        <row r="240">
          <cell r="D240" t="str">
            <v xml:space="preserve">[Other Machinery and Equipment]Audiovisual equipment </v>
          </cell>
        </row>
        <row r="241">
          <cell r="D241" t="str">
            <v xml:space="preserve">[Other Machinery and Equipment]Building air conditioning systems </v>
          </cell>
        </row>
        <row r="242">
          <cell r="D242" t="str">
            <v xml:space="preserve">[Other Machinery and Equipment]Cellular phones (over R5 000) </v>
          </cell>
        </row>
        <row r="243">
          <cell r="D243" t="str">
            <v xml:space="preserve">[Other Machinery and Equipment]Cellular routers </v>
          </cell>
        </row>
        <row r="244">
          <cell r="D244" t="str">
            <v xml:space="preserve">[Other Machinery and Equipment]Domestic equipment (non kitchen appliances) </v>
          </cell>
        </row>
        <row r="245">
          <cell r="D245" t="str">
            <v>[Other Machinery and Equipment]Electric wire and power distribution equipment (compressors, generators &amp; allied equipment)</v>
          </cell>
        </row>
        <row r="246">
          <cell r="D246" t="str">
            <v xml:space="preserve">[Other Machinery and Equipment]Emergency/rescue equipment </v>
          </cell>
        </row>
        <row r="247">
          <cell r="D247" t="str">
            <v xml:space="preserve">[Other Machinery and Equipment]Elevator systems </v>
          </cell>
        </row>
        <row r="248">
          <cell r="D248" t="str">
            <v xml:space="preserve">[Other Machinery and Equipment]Farm/Agricultural equipment </v>
          </cell>
        </row>
        <row r="249">
          <cell r="D249" t="str">
            <v xml:space="preserve">[Other Machinery and Equipment]Fire Fighting equipment </v>
          </cell>
        </row>
        <row r="250">
          <cell r="D250" t="str">
            <v xml:space="preserve">[Other Machinery and Equipment]Gardening equipment </v>
          </cell>
        </row>
        <row r="251">
          <cell r="D251" t="str">
            <v xml:space="preserve">[Other Machinery and Equipment]Irrigation equipment </v>
          </cell>
        </row>
        <row r="252">
          <cell r="D252" t="str">
            <v xml:space="preserve">[Other Machinery and Equipment]Kitchen appliances </v>
          </cell>
        </row>
        <row r="253">
          <cell r="D253" t="str">
            <v>Group - N/a</v>
          </cell>
        </row>
        <row r="254">
          <cell r="D254" t="str">
            <v>[Other Machinery and Equipment]Laboratory equipment:  Agricultural</v>
          </cell>
        </row>
        <row r="255">
          <cell r="D255" t="str">
            <v>[Other Machinery and Equipment]Laboratory equipment:  Medical testing</v>
          </cell>
        </row>
        <row r="256">
          <cell r="D256" t="str">
            <v>[Other Machinery and Equipment]Laboratory equipment:  Roads and transport</v>
          </cell>
        </row>
        <row r="257">
          <cell r="D257" t="str">
            <v xml:space="preserve">[Other Machinery and Equipment]Laundry equipment and industrial sewing machines </v>
          </cell>
        </row>
        <row r="258">
          <cell r="D258" t="str">
            <v>[Other Machinery and Equipment]Learning, training support and library material (curriculum equipment)</v>
          </cell>
        </row>
        <row r="259">
          <cell r="D259" t="str">
            <v xml:space="preserve">[Other Machinery and Equipment]Machines for metallurgy </v>
          </cell>
        </row>
        <row r="260">
          <cell r="D260" t="str">
            <v xml:space="preserve">[Other Machinery and Equipment]Machines for mining and quarrying </v>
          </cell>
        </row>
        <row r="261">
          <cell r="D261" t="str">
            <v xml:space="preserve">[Other Machinery and Equipment]Machines for textile production </v>
          </cell>
        </row>
        <row r="262">
          <cell r="D262" t="str">
            <v xml:space="preserve">[Other Machinery and Equipment]Medical and allied equipment </v>
          </cell>
        </row>
        <row r="263">
          <cell r="D263" t="str">
            <v>[Other Machinery and Equipment]Music instruments</v>
          </cell>
        </row>
        <row r="264">
          <cell r="D264" t="str">
            <v xml:space="preserve">[Other Machinery and Equipment]Photographic equipment </v>
          </cell>
        </row>
        <row r="265">
          <cell r="D265" t="str">
            <v xml:space="preserve">[Other Machinery and Equipment]Pumps, plumbing, purification and sanitation equipment </v>
          </cell>
        </row>
        <row r="266">
          <cell r="D266" t="str">
            <v xml:space="preserve">[Other Machinery and Equipment]Radio equipment </v>
          </cell>
        </row>
        <row r="267">
          <cell r="D267" t="str">
            <v xml:space="preserve">[Other Machinery and Equipment]Road construction and maintenance equipment </v>
          </cell>
        </row>
        <row r="268">
          <cell r="D268" t="str">
            <v xml:space="preserve">[Other Machinery and Equipment]Saddles and other tack </v>
          </cell>
        </row>
        <row r="269">
          <cell r="D269" t="str">
            <v>Group - N/a</v>
          </cell>
        </row>
        <row r="270">
          <cell r="D270" t="str">
            <v>[Other Machinery and Equipment]Security equipment/systems/ materials:  Fixed</v>
          </cell>
        </row>
        <row r="271">
          <cell r="D271" t="str">
            <v>[Other Machinery and Equipment]Security equipment/systems/ materials:  Movable</v>
          </cell>
        </row>
        <row r="272">
          <cell r="D272" t="str">
            <v xml:space="preserve">[Other Machinery and Equipment]Ship and marine equipment </v>
          </cell>
        </row>
        <row r="273">
          <cell r="D273" t="str">
            <v xml:space="preserve">[Other Machinery and Equipment]Sport and recreational equipment </v>
          </cell>
        </row>
        <row r="274">
          <cell r="D274" t="str">
            <v xml:space="preserve">[Other Machinery and Equipment]Survey equipment </v>
          </cell>
        </row>
        <row r="275">
          <cell r="D275" t="str">
            <v xml:space="preserve">[Other Machinery and Equipment]Telecommunication equipment </v>
          </cell>
        </row>
        <row r="276">
          <cell r="D276" t="str">
            <v xml:space="preserve">[Other Machinery and Equipment]Tents, flags and accessories </v>
          </cell>
        </row>
        <row r="277">
          <cell r="D277" t="str">
            <v xml:space="preserve">[Other Machinery and Equipment]Woodworking machinery and equipment </v>
          </cell>
        </row>
        <row r="278">
          <cell r="D278" t="str">
            <v>Group - N/a</v>
          </cell>
        </row>
        <row r="279">
          <cell r="D279" t="str">
            <v xml:space="preserve">[Other Machinery and Equipment]Workshop equipment and loose tools - Fixed </v>
          </cell>
        </row>
        <row r="280">
          <cell r="D280" t="str">
            <v>[Other Machinery and Equipment]Workshop equipment and loose tools - Movable</v>
          </cell>
        </row>
        <row r="281">
          <cell r="D281" t="str">
            <v>Group - N/a</v>
          </cell>
        </row>
        <row r="282">
          <cell r="D282" t="str">
            <v xml:space="preserve">[Furniture and Office Equipment]Advertising boards </v>
          </cell>
        </row>
        <row r="283">
          <cell r="D283" t="str">
            <v xml:space="preserve">[Furniture and Office Equipment]Air conditioners (individual fixed &amp; portable) </v>
          </cell>
        </row>
        <row r="284">
          <cell r="D284" t="str">
            <v xml:space="preserve">[Furniture and Office Equipment]Cutlery and crockery </v>
          </cell>
        </row>
        <row r="285">
          <cell r="D285" t="str">
            <v xml:space="preserve">[Furniture and Office Equipment]Domestic and hostel furniture </v>
          </cell>
        </row>
        <row r="286">
          <cell r="D286" t="str">
            <v xml:space="preserve">[Furniture and Office Equipment]Linen and soft furnishings </v>
          </cell>
        </row>
        <row r="287">
          <cell r="D287" t="str">
            <v xml:space="preserve">[Furniture and Office Equipment]Office equipment (including fax machines) </v>
          </cell>
        </row>
        <row r="288">
          <cell r="D288" t="str">
            <v xml:space="preserve">[Furniture and Office Equipment]Office furniture </v>
          </cell>
        </row>
        <row r="289">
          <cell r="D289" t="str">
            <v>[Furniture and Office Equipment]Paintings, sculptures, ornaments (home and office)</v>
          </cell>
        </row>
        <row r="290">
          <cell r="D290" t="str">
            <v>Group - N/a</v>
          </cell>
        </row>
        <row r="291">
          <cell r="D291" t="str">
            <v xml:space="preserve">[Computer Equipment]Computer hardware including operating systems </v>
          </cell>
        </row>
        <row r="292">
          <cell r="D292" t="str">
            <v xml:space="preserve">[Computer Equipment]Networks </v>
          </cell>
        </row>
        <row r="293">
          <cell r="D293" t="str">
            <v>Group - N/a</v>
          </cell>
        </row>
        <row r="294">
          <cell r="D294" t="str">
            <v xml:space="preserve">[Transport Assets]Aircraft </v>
          </cell>
        </row>
        <row r="295">
          <cell r="D295" t="str">
            <v xml:space="preserve">[Transport Assets]Aircraft engines </v>
          </cell>
        </row>
        <row r="296">
          <cell r="D296" t="str">
            <v>[Transport Assets]Airport transport equipment (stairs and luggage)</v>
          </cell>
        </row>
        <row r="297">
          <cell r="D297" t="str">
            <v xml:space="preserve">[Transport Assets]Busses </v>
          </cell>
        </row>
        <row r="298">
          <cell r="D298" t="str">
            <v xml:space="preserve">[Transport Assets]Cycles </v>
          </cell>
        </row>
        <row r="299">
          <cell r="D299" t="str">
            <v xml:space="preserve">[Transport Assets]Emergency vehicles (Ambulances and fire engines) </v>
          </cell>
        </row>
        <row r="300">
          <cell r="D300" t="str">
            <v xml:space="preserve">[Transport Assets]Mobile clinics </v>
          </cell>
        </row>
        <row r="301">
          <cell r="D301" t="str">
            <v xml:space="preserve">[Transport Assets]Motor vehicles </v>
          </cell>
        </row>
        <row r="302">
          <cell r="D302" t="str">
            <v xml:space="preserve">[Transport Assets]Railway rolling stock </v>
          </cell>
        </row>
        <row r="303">
          <cell r="D303" t="str">
            <v xml:space="preserve">[Transport Assets]Ships </v>
          </cell>
        </row>
        <row r="304">
          <cell r="D304" t="str">
            <v xml:space="preserve">[Transport Assets]Ships engines </v>
          </cell>
        </row>
        <row r="305">
          <cell r="D305" t="str">
            <v xml:space="preserve">[Transport Assets]Trailers and accessories </v>
          </cell>
        </row>
        <row r="306">
          <cell r="D306" t="str">
            <v xml:space="preserve">[Transport Assets]Trucks </v>
          </cell>
        </row>
        <row r="307">
          <cell r="D307" t="str">
            <v>Group - N/a</v>
          </cell>
        </row>
        <row r="308">
          <cell r="D308" t="str">
            <v>[Heritage Assets] Archives</v>
          </cell>
        </row>
        <row r="309">
          <cell r="D309" t="str">
            <v>[Heritage Assets] Areas of land of historic or specific significance (i.e. World heritage site)</v>
          </cell>
        </row>
        <row r="310">
          <cell r="D310" t="str">
            <v>[Heritage Assets] Culturally significant buildings (parliamentary buildings)</v>
          </cell>
        </row>
        <row r="311">
          <cell r="D311" t="str">
            <v>[Heritage Assets] National monuments</v>
          </cell>
        </row>
        <row r="312">
          <cell r="D312" t="str">
            <v>[Heritage Assets] National parks/reserves (i.e. Kruger Park)</v>
          </cell>
        </row>
        <row r="313">
          <cell r="D313" t="str">
            <v>[Heritage Assets] Paintings</v>
          </cell>
        </row>
        <row r="314">
          <cell r="D314" t="str">
            <v>[Heritage Assets] Sculptures</v>
          </cell>
        </row>
        <row r="315">
          <cell r="D315" t="str">
            <v>[Heritage Assets] Municipal jewellery</v>
          </cell>
        </row>
        <row r="316">
          <cell r="D316" t="str">
            <v xml:space="preserve">[Heritage Assets] Works of art </v>
          </cell>
        </row>
        <row r="317">
          <cell r="D317" t="str">
            <v xml:space="preserve">[Heritage Assets] Other antiques and collections </v>
          </cell>
        </row>
        <row r="318">
          <cell r="D318" t="str">
            <v>Group - N/a</v>
          </cell>
        </row>
        <row r="319">
          <cell r="D319" t="str">
            <v xml:space="preserve">[Biological or Cultivated Assets]Dairy cattle </v>
          </cell>
        </row>
        <row r="320">
          <cell r="D320" t="str">
            <v xml:space="preserve">[Biological or Cultivated Assets]Feathered animals (for eggs and feathers) </v>
          </cell>
        </row>
        <row r="321">
          <cell r="D321" t="str">
            <v xml:space="preserve">[Biological or Cultivated Assets]Forests and plantations </v>
          </cell>
        </row>
        <row r="322">
          <cell r="D322" t="str">
            <v xml:space="preserve">[Biological or Cultivated Assets]Fruit trees </v>
          </cell>
        </row>
        <row r="323">
          <cell r="D323" t="str">
            <v xml:space="preserve">[Biological or Cultivated Assets]Game animals </v>
          </cell>
        </row>
        <row r="324">
          <cell r="D324" t="str">
            <v xml:space="preserve">[Biological or Cultivated Assets]Animals for reproduction (cattle, goats, sheep, pigs) </v>
          </cell>
        </row>
        <row r="325">
          <cell r="D325" t="str">
            <v xml:space="preserve">[Biological or Cultivated Assets]Animals for wool or milk (goats and sheep) </v>
          </cell>
        </row>
        <row r="326">
          <cell r="D326" t="str">
            <v xml:space="preserve">[Biological or Cultivated Assets]Dogs (law enforcement and security) </v>
          </cell>
        </row>
        <row r="327">
          <cell r="D327" t="str">
            <v xml:space="preserve">[Biological or Cultivated Assets]Horses (law enforcement and working) </v>
          </cell>
        </row>
        <row r="328">
          <cell r="D328" t="str">
            <v xml:space="preserve">[Biological or Cultivated Assets]Plants (for production of seeds) </v>
          </cell>
        </row>
        <row r="329">
          <cell r="D329" t="str">
            <v xml:space="preserve">[Biological or Cultivated Assets]Vines </v>
          </cell>
        </row>
        <row r="330">
          <cell r="D330" t="str">
            <v>[Biological or Cultivated Assets]Other animals</v>
          </cell>
        </row>
        <row r="331">
          <cell r="D331" t="str">
            <v>[Investment Property]Investment Property</v>
          </cell>
        </row>
        <row r="332">
          <cell r="D332" t="str">
            <v>Group - N/a</v>
          </cell>
        </row>
        <row r="333">
          <cell r="D333" t="str">
            <v xml:space="preserve">[Intangible Assets]Capitalised development costs </v>
          </cell>
        </row>
        <row r="334">
          <cell r="D334" t="str">
            <v xml:space="preserve">[Intangible Assets]Computer software </v>
          </cell>
        </row>
        <row r="335">
          <cell r="D335" t="str">
            <v xml:space="preserve">[Intangible Assets]Mastheads and publishing titles </v>
          </cell>
        </row>
        <row r="336">
          <cell r="D336" t="str">
            <v xml:space="preserve">[Intangible Assets]Patents, licences, copyrights, brand names and trademarks </v>
          </cell>
        </row>
        <row r="337">
          <cell r="D337" t="str">
            <v xml:space="preserve">[Intangible Assets]Recipes, formulae, prototypes, designs and models </v>
          </cell>
        </row>
        <row r="338">
          <cell r="D338" t="str">
            <v xml:space="preserve">[Intangible Assets]Service and operating rights </v>
          </cell>
        </row>
        <row r="339">
          <cell r="D339" t="str">
            <v>[Intangible Assets]Other intangibles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(PROPOSED)"/>
      <sheetName val="Item"/>
      <sheetName val="5.Net Assets"/>
      <sheetName val="6.Project"/>
      <sheetName val="7.Regional Identifier"/>
      <sheetName val="Sheet1"/>
      <sheetName val="COMMENT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</sheetNames>
    <sheetDataSet>
      <sheetData sheetId="0"/>
      <sheetData sheetId="1"/>
      <sheetData sheetId="2">
        <row r="18">
          <cell r="B18" t="str">
            <v>Forecast 2013/14</v>
          </cell>
        </row>
        <row r="19">
          <cell r="B19" t="str">
            <v>Forecast 2014/15</v>
          </cell>
        </row>
        <row r="20">
          <cell r="B20" t="str">
            <v>Forecast 2015/16</v>
          </cell>
        </row>
        <row r="55">
          <cell r="B55" t="str">
            <v>Present value</v>
          </cell>
        </row>
        <row r="147">
          <cell r="B147" t="str">
            <v>Supporting Table SA35 Consolidated future financial implications of the capital budget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D1-Sum"/>
      <sheetName val="D2-FinPerf"/>
      <sheetName val="D3-Capex"/>
      <sheetName val="D4-FinPos"/>
      <sheetName val="D5-CFlow"/>
      <sheetName val="SD1"/>
      <sheetName val="SD2"/>
      <sheetName val="SD3"/>
      <sheetName val="SD4"/>
      <sheetName val="SD5"/>
      <sheetName val="SD6"/>
      <sheetName val="SD7a"/>
      <sheetName val="SD7b"/>
      <sheetName val="SD7c"/>
      <sheetName val="SD8"/>
      <sheetName val="SD9"/>
      <sheetName val="SD10"/>
      <sheetName val="SD11"/>
    </sheetNames>
    <sheetDataSet>
      <sheetData sheetId="0"/>
      <sheetData sheetId="1"/>
      <sheetData sheetId="2">
        <row r="8">
          <cell r="B8" t="str">
            <v>Medium Term Revenue and Expenditure Framework</v>
          </cell>
        </row>
        <row r="89">
          <cell r="B89" t="str">
            <v>Centlec (SOC)Ltd - Supporting Table SD4 Board member allowances and staff benefits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 refreshError="1"/>
      <sheetData sheetId="1" refreshError="1"/>
      <sheetData sheetId="2" refreshError="1">
        <row r="11">
          <cell r="B11" t="str">
            <v>Outcome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Z851"/>
  <sheetViews>
    <sheetView topLeftCell="C1" workbookViewId="0">
      <pane ySplit="1" topLeftCell="A823" activePane="bottomLeft" state="frozen"/>
      <selection activeCell="A8" sqref="A8:XFD8"/>
      <selection pane="bottomLeft" activeCell="J850" sqref="J850"/>
    </sheetView>
  </sheetViews>
  <sheetFormatPr defaultColWidth="9.28515625" defaultRowHeight="12.75" x14ac:dyDescent="0.2"/>
  <cols>
    <col min="1" max="1" width="8.5703125" style="18" hidden="1" customWidth="1"/>
    <col min="2" max="2" width="8.140625" style="18" hidden="1" customWidth="1"/>
    <col min="3" max="3" width="7.85546875" style="18" bestFit="1" customWidth="1"/>
    <col min="4" max="4" width="27.7109375" style="18" bestFit="1" customWidth="1"/>
    <col min="5" max="5" width="5.42578125" style="18" bestFit="1" customWidth="1"/>
    <col min="6" max="6" width="7.28515625" style="18" bestFit="1" customWidth="1"/>
    <col min="7" max="7" width="11.28515625" style="18" bestFit="1" customWidth="1"/>
    <col min="8" max="8" width="10" style="18" bestFit="1" customWidth="1"/>
    <col min="9" max="9" width="15.140625" style="49" bestFit="1" customWidth="1"/>
    <col min="10" max="10" width="33.5703125" style="49" customWidth="1"/>
    <col min="11" max="11" width="27.5703125" style="49" bestFit="1" customWidth="1"/>
    <col min="12" max="13" width="14.5703125" style="49" bestFit="1" customWidth="1"/>
    <col min="14" max="15" width="15.140625" style="71" bestFit="1" customWidth="1"/>
    <col min="16" max="16" width="16" style="49" bestFit="1" customWidth="1"/>
    <col min="17" max="17" width="13.85546875" style="49" bestFit="1" customWidth="1"/>
    <col min="18" max="18" width="16" style="49" bestFit="1" customWidth="1"/>
    <col min="19" max="19" width="12.42578125" style="49" bestFit="1" customWidth="1"/>
    <col min="20" max="20" width="20.42578125" style="51" bestFit="1" customWidth="1"/>
    <col min="21" max="21" width="20" style="51" bestFit="1" customWidth="1"/>
    <col min="22" max="22" width="19.7109375" style="51" bestFit="1" customWidth="1"/>
    <col min="23" max="23" width="16.42578125" style="51" bestFit="1" customWidth="1"/>
    <col min="24" max="24" width="19.140625" style="51" bestFit="1" customWidth="1"/>
    <col min="25" max="25" width="21.140625" style="51" bestFit="1" customWidth="1"/>
    <col min="26" max="26" width="24.42578125" style="51" bestFit="1" customWidth="1"/>
    <col min="27" max="16384" width="9.28515625" style="18"/>
  </cols>
  <sheetData>
    <row r="1" spans="1:26" s="12" customFormat="1" ht="35.25" customHeight="1" x14ac:dyDescent="0.2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7" t="s">
        <v>14</v>
      </c>
      <c r="J1" s="8" t="s">
        <v>15</v>
      </c>
      <c r="K1" s="8" t="s">
        <v>16</v>
      </c>
      <c r="L1" s="8" t="s">
        <v>17</v>
      </c>
      <c r="M1" s="8" t="s">
        <v>18</v>
      </c>
      <c r="N1" s="9" t="s">
        <v>19</v>
      </c>
      <c r="O1" s="10" t="s">
        <v>20</v>
      </c>
      <c r="P1" s="8" t="s">
        <v>21</v>
      </c>
      <c r="Q1" s="8" t="s">
        <v>22</v>
      </c>
      <c r="R1" s="8" t="s">
        <v>23</v>
      </c>
      <c r="S1" s="8" t="s">
        <v>24</v>
      </c>
      <c r="T1" s="11" t="s">
        <v>25</v>
      </c>
      <c r="U1" s="11" t="s">
        <v>26</v>
      </c>
      <c r="V1" s="11" t="s">
        <v>27</v>
      </c>
      <c r="W1" s="11" t="s">
        <v>28</v>
      </c>
      <c r="X1" s="11" t="s">
        <v>29</v>
      </c>
      <c r="Y1" s="11" t="s">
        <v>30</v>
      </c>
      <c r="Z1" s="11" t="s">
        <v>31</v>
      </c>
    </row>
    <row r="2" spans="1:26" x14ac:dyDescent="0.2">
      <c r="A2" s="13"/>
      <c r="B2" s="13"/>
      <c r="C2" s="13">
        <v>200048</v>
      </c>
      <c r="D2" s="13" t="s">
        <v>32</v>
      </c>
      <c r="E2" s="13" t="s">
        <v>33</v>
      </c>
      <c r="F2" s="13" t="s">
        <v>34</v>
      </c>
      <c r="G2" s="14">
        <v>501208</v>
      </c>
      <c r="H2" s="13">
        <v>3</v>
      </c>
      <c r="I2" s="15">
        <v>783828</v>
      </c>
      <c r="J2" s="15">
        <f>750*12</f>
        <v>9000</v>
      </c>
      <c r="K2" s="15">
        <v>65319</v>
      </c>
      <c r="L2" s="15">
        <f>964.51*12</f>
        <v>11574.119999999999</v>
      </c>
      <c r="M2" s="15">
        <f>10.3*12</f>
        <v>123.60000000000001</v>
      </c>
      <c r="N2" s="16">
        <v>18618</v>
      </c>
      <c r="O2" s="16"/>
      <c r="P2" s="15">
        <f t="shared" ref="P2:P15" si="0">I2*1.7%</f>
        <v>13325.076000000001</v>
      </c>
      <c r="Q2" s="15">
        <f t="shared" ref="Q2:Q15" si="1">4773.12*12</f>
        <v>57277.440000000002</v>
      </c>
      <c r="R2" s="15">
        <f t="shared" ref="R2:R15" si="2">18.07%*I2</f>
        <v>141637.71960000001</v>
      </c>
      <c r="S2" s="15">
        <f t="shared" ref="S2:S15" si="3">177.12*12</f>
        <v>2125.44</v>
      </c>
      <c r="T2" s="17"/>
      <c r="U2" s="17"/>
      <c r="V2" s="17"/>
      <c r="W2" s="17"/>
      <c r="X2" s="17"/>
      <c r="Y2" s="17"/>
      <c r="Z2" s="17"/>
    </row>
    <row r="3" spans="1:26" x14ac:dyDescent="0.2">
      <c r="A3" s="13"/>
      <c r="B3" s="13"/>
      <c r="C3" s="13">
        <v>200390</v>
      </c>
      <c r="D3" s="13" t="s">
        <v>35</v>
      </c>
      <c r="E3" s="13" t="s">
        <v>36</v>
      </c>
      <c r="F3" s="13" t="s">
        <v>37</v>
      </c>
      <c r="G3" s="13">
        <v>110721</v>
      </c>
      <c r="H3" s="13" t="s">
        <v>38</v>
      </c>
      <c r="I3" s="15">
        <v>1386475</v>
      </c>
      <c r="J3" s="15">
        <f>1000*12</f>
        <v>12000</v>
      </c>
      <c r="K3" s="15">
        <v>0</v>
      </c>
      <c r="L3" s="15">
        <v>0</v>
      </c>
      <c r="M3" s="15"/>
      <c r="N3" s="16">
        <v>0</v>
      </c>
      <c r="O3" s="16"/>
      <c r="P3" s="15">
        <f t="shared" si="0"/>
        <v>23570.075000000001</v>
      </c>
      <c r="Q3" s="15">
        <f t="shared" si="1"/>
        <v>57277.440000000002</v>
      </c>
      <c r="R3" s="15">
        <f t="shared" si="2"/>
        <v>250536.0325</v>
      </c>
      <c r="S3" s="15">
        <f t="shared" si="3"/>
        <v>2125.44</v>
      </c>
      <c r="T3" s="17"/>
      <c r="U3" s="17"/>
      <c r="V3" s="17"/>
      <c r="W3" s="17"/>
      <c r="X3" s="17"/>
      <c r="Y3" s="17"/>
      <c r="Z3" s="17"/>
    </row>
    <row r="4" spans="1:26" x14ac:dyDescent="0.2">
      <c r="A4" s="13"/>
      <c r="B4" s="13"/>
      <c r="C4" s="13">
        <v>200392</v>
      </c>
      <c r="D4" s="13" t="s">
        <v>39</v>
      </c>
      <c r="E4" s="13" t="s">
        <v>36</v>
      </c>
      <c r="F4" s="13" t="s">
        <v>34</v>
      </c>
      <c r="G4" s="13">
        <v>110721</v>
      </c>
      <c r="H4" s="13">
        <v>5</v>
      </c>
      <c r="I4" s="15">
        <v>605088</v>
      </c>
      <c r="J4" s="15">
        <v>0</v>
      </c>
      <c r="K4" s="15">
        <v>50424</v>
      </c>
      <c r="L4" s="15">
        <f t="shared" ref="L4:L15" si="4">964.51*12</f>
        <v>11574.119999999999</v>
      </c>
      <c r="M4" s="15">
        <f t="shared" ref="M4:M15" si="5">10.3*12</f>
        <v>123.60000000000001</v>
      </c>
      <c r="N4" s="16">
        <v>14308</v>
      </c>
      <c r="O4" s="16"/>
      <c r="P4" s="15">
        <f t="shared" si="0"/>
        <v>10286.496000000001</v>
      </c>
      <c r="Q4" s="15">
        <f t="shared" si="1"/>
        <v>57277.440000000002</v>
      </c>
      <c r="R4" s="15">
        <f t="shared" si="2"/>
        <v>109339.4016</v>
      </c>
      <c r="S4" s="15">
        <f t="shared" si="3"/>
        <v>2125.44</v>
      </c>
      <c r="T4" s="17"/>
      <c r="U4" s="17"/>
      <c r="V4" s="17"/>
      <c r="W4" s="17"/>
      <c r="X4" s="17"/>
      <c r="Y4" s="17"/>
      <c r="Z4" s="17"/>
    </row>
    <row r="5" spans="1:26" x14ac:dyDescent="0.2">
      <c r="A5" s="13"/>
      <c r="B5" s="13"/>
      <c r="C5" s="13">
        <v>200398</v>
      </c>
      <c r="D5" s="13" t="s">
        <v>40</v>
      </c>
      <c r="E5" s="13" t="s">
        <v>36</v>
      </c>
      <c r="F5" s="13" t="s">
        <v>37</v>
      </c>
      <c r="G5" s="13">
        <v>110721</v>
      </c>
      <c r="H5" s="13">
        <v>6</v>
      </c>
      <c r="I5" s="15">
        <v>494856</v>
      </c>
      <c r="J5" s="15">
        <v>0</v>
      </c>
      <c r="K5" s="15">
        <v>41238</v>
      </c>
      <c r="L5" s="15">
        <f t="shared" si="4"/>
        <v>11574.119999999999</v>
      </c>
      <c r="M5" s="15">
        <f t="shared" si="5"/>
        <v>123.60000000000001</v>
      </c>
      <c r="N5" s="16"/>
      <c r="O5" s="16"/>
      <c r="P5" s="15">
        <f t="shared" si="0"/>
        <v>8412.5520000000015</v>
      </c>
      <c r="Q5" s="15">
        <f t="shared" si="1"/>
        <v>57277.440000000002</v>
      </c>
      <c r="R5" s="15">
        <f t="shared" si="2"/>
        <v>89420.479200000002</v>
      </c>
      <c r="S5" s="15">
        <f t="shared" si="3"/>
        <v>2125.44</v>
      </c>
      <c r="T5" s="17"/>
      <c r="U5" s="17"/>
      <c r="V5" s="17"/>
      <c r="W5" s="17"/>
      <c r="X5" s="17"/>
      <c r="Y5" s="17"/>
      <c r="Z5" s="17"/>
    </row>
    <row r="6" spans="1:26" x14ac:dyDescent="0.2">
      <c r="A6" s="13"/>
      <c r="B6" s="13"/>
      <c r="C6" s="13">
        <v>200402</v>
      </c>
      <c r="D6" s="13" t="s">
        <v>41</v>
      </c>
      <c r="E6" s="13" t="s">
        <v>36</v>
      </c>
      <c r="F6" s="13" t="s">
        <v>37</v>
      </c>
      <c r="G6" s="13">
        <v>110721</v>
      </c>
      <c r="H6" s="13">
        <v>7</v>
      </c>
      <c r="I6" s="15">
        <v>447984</v>
      </c>
      <c r="J6" s="15">
        <v>0</v>
      </c>
      <c r="K6" s="15">
        <v>37332</v>
      </c>
      <c r="L6" s="15">
        <f t="shared" si="4"/>
        <v>11574.119999999999</v>
      </c>
      <c r="M6" s="15">
        <f t="shared" si="5"/>
        <v>123.60000000000001</v>
      </c>
      <c r="N6" s="16"/>
      <c r="O6" s="16"/>
      <c r="P6" s="15">
        <f t="shared" si="0"/>
        <v>7615.728000000001</v>
      </c>
      <c r="Q6" s="15">
        <f t="shared" si="1"/>
        <v>57277.440000000002</v>
      </c>
      <c r="R6" s="15">
        <f t="shared" si="2"/>
        <v>80950.708799999993</v>
      </c>
      <c r="S6" s="15">
        <f t="shared" si="3"/>
        <v>2125.44</v>
      </c>
      <c r="T6" s="17"/>
      <c r="U6" s="17"/>
      <c r="V6" s="17"/>
      <c r="W6" s="17"/>
      <c r="X6" s="17"/>
      <c r="Y6" s="17"/>
      <c r="Z6" s="17"/>
    </row>
    <row r="7" spans="1:26" x14ac:dyDescent="0.2">
      <c r="A7" s="13"/>
      <c r="B7" s="13"/>
      <c r="C7" s="13">
        <v>200403</v>
      </c>
      <c r="D7" s="13" t="s">
        <v>41</v>
      </c>
      <c r="E7" s="13" t="s">
        <v>36</v>
      </c>
      <c r="F7" s="13" t="s">
        <v>34</v>
      </c>
      <c r="G7" s="13">
        <v>110721</v>
      </c>
      <c r="H7" s="13">
        <v>7</v>
      </c>
      <c r="I7" s="15">
        <v>447984</v>
      </c>
      <c r="J7" s="15">
        <v>0</v>
      </c>
      <c r="K7" s="15">
        <v>37332</v>
      </c>
      <c r="L7" s="15">
        <f t="shared" si="4"/>
        <v>11574.119999999999</v>
      </c>
      <c r="M7" s="15">
        <f t="shared" si="5"/>
        <v>123.60000000000001</v>
      </c>
      <c r="N7" s="16"/>
      <c r="O7" s="16"/>
      <c r="P7" s="15">
        <f t="shared" si="0"/>
        <v>7615.728000000001</v>
      </c>
      <c r="Q7" s="15">
        <f t="shared" si="1"/>
        <v>57277.440000000002</v>
      </c>
      <c r="R7" s="15">
        <f t="shared" si="2"/>
        <v>80950.708799999993</v>
      </c>
      <c r="S7" s="15">
        <f t="shared" si="3"/>
        <v>2125.44</v>
      </c>
      <c r="T7" s="17"/>
      <c r="U7" s="17"/>
      <c r="V7" s="17"/>
      <c r="W7" s="17"/>
      <c r="X7" s="17"/>
      <c r="Y7" s="17"/>
      <c r="Z7" s="17"/>
    </row>
    <row r="8" spans="1:26" x14ac:dyDescent="0.2">
      <c r="A8" s="13"/>
      <c r="B8" s="13"/>
      <c r="C8" s="13">
        <v>200410</v>
      </c>
      <c r="D8" s="13" t="s">
        <v>42</v>
      </c>
      <c r="E8" s="13" t="s">
        <v>36</v>
      </c>
      <c r="F8" s="13" t="s">
        <v>37</v>
      </c>
      <c r="G8" s="13">
        <v>110721</v>
      </c>
      <c r="H8" s="13">
        <v>6</v>
      </c>
      <c r="I8" s="15">
        <v>481128</v>
      </c>
      <c r="J8" s="15">
        <v>0</v>
      </c>
      <c r="K8" s="15">
        <v>40094</v>
      </c>
      <c r="L8" s="15">
        <f t="shared" si="4"/>
        <v>11574.119999999999</v>
      </c>
      <c r="M8" s="15">
        <f t="shared" si="5"/>
        <v>123.60000000000001</v>
      </c>
      <c r="N8" s="16"/>
      <c r="O8" s="16"/>
      <c r="P8" s="15">
        <f t="shared" si="0"/>
        <v>8179.1760000000004</v>
      </c>
      <c r="Q8" s="15">
        <f t="shared" si="1"/>
        <v>57277.440000000002</v>
      </c>
      <c r="R8" s="15">
        <f t="shared" si="2"/>
        <v>86939.829599999997</v>
      </c>
      <c r="S8" s="15">
        <f t="shared" si="3"/>
        <v>2125.44</v>
      </c>
      <c r="T8" s="17"/>
      <c r="U8" s="17"/>
      <c r="V8" s="17"/>
      <c r="W8" s="17"/>
      <c r="X8" s="17"/>
      <c r="Y8" s="17"/>
      <c r="Z8" s="17"/>
    </row>
    <row r="9" spans="1:26" x14ac:dyDescent="0.2">
      <c r="A9" s="13"/>
      <c r="B9" s="13"/>
      <c r="C9" s="19">
        <v>200499</v>
      </c>
      <c r="D9" s="13" t="s">
        <v>43</v>
      </c>
      <c r="E9" s="13" t="s">
        <v>36</v>
      </c>
      <c r="F9" s="13" t="s">
        <v>37</v>
      </c>
      <c r="G9" s="13">
        <v>110721</v>
      </c>
      <c r="H9" s="13"/>
      <c r="I9" s="15">
        <v>90000</v>
      </c>
      <c r="J9" s="15">
        <v>0</v>
      </c>
      <c r="K9" s="15">
        <f>I9/12</f>
        <v>7500</v>
      </c>
      <c r="L9" s="15">
        <f t="shared" si="4"/>
        <v>11574.119999999999</v>
      </c>
      <c r="M9" s="15">
        <f t="shared" si="5"/>
        <v>123.60000000000001</v>
      </c>
      <c r="N9" s="16"/>
      <c r="O9" s="16"/>
      <c r="P9" s="15">
        <f t="shared" si="0"/>
        <v>1530</v>
      </c>
      <c r="Q9" s="15">
        <f t="shared" si="1"/>
        <v>57277.440000000002</v>
      </c>
      <c r="R9" s="15">
        <f t="shared" si="2"/>
        <v>16263</v>
      </c>
      <c r="S9" s="15">
        <f t="shared" si="3"/>
        <v>2125.44</v>
      </c>
      <c r="T9" s="17"/>
      <c r="U9" s="17"/>
      <c r="V9" s="17"/>
      <c r="W9" s="17"/>
      <c r="X9" s="17"/>
      <c r="Y9" s="17"/>
      <c r="Z9" s="17"/>
    </row>
    <row r="10" spans="1:26" x14ac:dyDescent="0.2">
      <c r="A10" s="13"/>
      <c r="B10" s="13"/>
      <c r="C10" s="19">
        <v>200505</v>
      </c>
      <c r="D10" s="13" t="s">
        <v>43</v>
      </c>
      <c r="E10" s="13" t="s">
        <v>36</v>
      </c>
      <c r="F10" s="13" t="s">
        <v>37</v>
      </c>
      <c r="G10" s="13">
        <v>110721</v>
      </c>
      <c r="H10" s="13"/>
      <c r="I10" s="15">
        <v>90000</v>
      </c>
      <c r="J10" s="15">
        <v>0</v>
      </c>
      <c r="K10" s="15">
        <v>7500</v>
      </c>
      <c r="L10" s="15">
        <f t="shared" si="4"/>
        <v>11574.119999999999</v>
      </c>
      <c r="M10" s="15">
        <f t="shared" si="5"/>
        <v>123.60000000000001</v>
      </c>
      <c r="N10" s="16"/>
      <c r="O10" s="16"/>
      <c r="P10" s="15">
        <f t="shared" si="0"/>
        <v>1530</v>
      </c>
      <c r="Q10" s="15">
        <f t="shared" si="1"/>
        <v>57277.440000000002</v>
      </c>
      <c r="R10" s="15">
        <f t="shared" si="2"/>
        <v>16263</v>
      </c>
      <c r="S10" s="15">
        <f t="shared" si="3"/>
        <v>2125.44</v>
      </c>
      <c r="T10" s="17"/>
      <c r="U10" s="17"/>
      <c r="V10" s="17"/>
      <c r="W10" s="17"/>
      <c r="X10" s="17"/>
      <c r="Y10" s="17"/>
      <c r="Z10" s="17"/>
    </row>
    <row r="11" spans="1:26" x14ac:dyDescent="0.2">
      <c r="A11" s="13"/>
      <c r="B11" s="13"/>
      <c r="C11" s="19">
        <v>200511</v>
      </c>
      <c r="D11" s="13" t="s">
        <v>43</v>
      </c>
      <c r="E11" s="13" t="s">
        <v>36</v>
      </c>
      <c r="F11" s="13" t="s">
        <v>37</v>
      </c>
      <c r="G11" s="13">
        <v>110721</v>
      </c>
      <c r="H11" s="13"/>
      <c r="I11" s="15">
        <v>90000</v>
      </c>
      <c r="J11" s="15">
        <v>0</v>
      </c>
      <c r="K11" s="15">
        <v>7500</v>
      </c>
      <c r="L11" s="15">
        <f t="shared" si="4"/>
        <v>11574.119999999999</v>
      </c>
      <c r="M11" s="15">
        <f t="shared" si="5"/>
        <v>123.60000000000001</v>
      </c>
      <c r="N11" s="16"/>
      <c r="O11" s="16"/>
      <c r="P11" s="15">
        <f t="shared" si="0"/>
        <v>1530</v>
      </c>
      <c r="Q11" s="15">
        <f t="shared" si="1"/>
        <v>57277.440000000002</v>
      </c>
      <c r="R11" s="15">
        <f t="shared" si="2"/>
        <v>16263</v>
      </c>
      <c r="S11" s="15">
        <f t="shared" si="3"/>
        <v>2125.44</v>
      </c>
      <c r="T11" s="17"/>
      <c r="U11" s="17"/>
      <c r="V11" s="17"/>
      <c r="W11" s="17"/>
      <c r="X11" s="17"/>
      <c r="Y11" s="17"/>
      <c r="Z11" s="17"/>
    </row>
    <row r="12" spans="1:26" x14ac:dyDescent="0.2">
      <c r="A12" s="13"/>
      <c r="B12" s="13"/>
      <c r="C12" s="19">
        <v>200517</v>
      </c>
      <c r="D12" s="13" t="s">
        <v>43</v>
      </c>
      <c r="E12" s="13" t="s">
        <v>36</v>
      </c>
      <c r="F12" s="13" t="s">
        <v>37</v>
      </c>
      <c r="G12" s="13">
        <v>110721</v>
      </c>
      <c r="H12" s="13"/>
      <c r="I12" s="15">
        <v>90000</v>
      </c>
      <c r="J12" s="15">
        <v>0</v>
      </c>
      <c r="K12" s="15">
        <v>7500</v>
      </c>
      <c r="L12" s="15">
        <f t="shared" si="4"/>
        <v>11574.119999999999</v>
      </c>
      <c r="M12" s="15">
        <f t="shared" si="5"/>
        <v>123.60000000000001</v>
      </c>
      <c r="N12" s="16"/>
      <c r="O12" s="16"/>
      <c r="P12" s="15">
        <f t="shared" si="0"/>
        <v>1530</v>
      </c>
      <c r="Q12" s="15">
        <f t="shared" si="1"/>
        <v>57277.440000000002</v>
      </c>
      <c r="R12" s="15">
        <f t="shared" si="2"/>
        <v>16263</v>
      </c>
      <c r="S12" s="15">
        <f t="shared" si="3"/>
        <v>2125.44</v>
      </c>
      <c r="T12" s="17"/>
      <c r="U12" s="17"/>
      <c r="V12" s="17"/>
      <c r="W12" s="17"/>
      <c r="X12" s="17"/>
      <c r="Y12" s="17"/>
      <c r="Z12" s="17"/>
    </row>
    <row r="13" spans="1:26" x14ac:dyDescent="0.2">
      <c r="A13" s="13"/>
      <c r="B13" s="13"/>
      <c r="C13" s="19">
        <v>200523</v>
      </c>
      <c r="D13" s="13" t="s">
        <v>43</v>
      </c>
      <c r="E13" s="13" t="s">
        <v>36</v>
      </c>
      <c r="F13" s="13" t="s">
        <v>37</v>
      </c>
      <c r="G13" s="13">
        <v>110721</v>
      </c>
      <c r="H13" s="13"/>
      <c r="I13" s="15">
        <v>90000</v>
      </c>
      <c r="J13" s="15">
        <v>0</v>
      </c>
      <c r="K13" s="15">
        <v>7500</v>
      </c>
      <c r="L13" s="15">
        <f t="shared" si="4"/>
        <v>11574.119999999999</v>
      </c>
      <c r="M13" s="15">
        <f t="shared" si="5"/>
        <v>123.60000000000001</v>
      </c>
      <c r="N13" s="16"/>
      <c r="O13" s="16"/>
      <c r="P13" s="15">
        <f t="shared" si="0"/>
        <v>1530</v>
      </c>
      <c r="Q13" s="15">
        <f t="shared" si="1"/>
        <v>57277.440000000002</v>
      </c>
      <c r="R13" s="15">
        <f t="shared" si="2"/>
        <v>16263</v>
      </c>
      <c r="S13" s="15">
        <f t="shared" si="3"/>
        <v>2125.44</v>
      </c>
      <c r="T13" s="17"/>
      <c r="U13" s="17"/>
      <c r="V13" s="17"/>
      <c r="W13" s="17"/>
      <c r="X13" s="17"/>
      <c r="Y13" s="17"/>
      <c r="Z13" s="17"/>
    </row>
    <row r="14" spans="1:26" x14ac:dyDescent="0.2">
      <c r="A14" s="13"/>
      <c r="B14" s="13"/>
      <c r="C14" s="19">
        <v>200524</v>
      </c>
      <c r="D14" s="13" t="s">
        <v>43</v>
      </c>
      <c r="E14" s="13" t="s">
        <v>36</v>
      </c>
      <c r="F14" s="13" t="s">
        <v>34</v>
      </c>
      <c r="G14" s="13">
        <v>110721</v>
      </c>
      <c r="H14" s="13"/>
      <c r="I14" s="15">
        <v>90000</v>
      </c>
      <c r="J14" s="15">
        <v>0</v>
      </c>
      <c r="K14" s="15">
        <v>7500</v>
      </c>
      <c r="L14" s="15">
        <f t="shared" si="4"/>
        <v>11574.119999999999</v>
      </c>
      <c r="M14" s="15">
        <f t="shared" si="5"/>
        <v>123.60000000000001</v>
      </c>
      <c r="N14" s="16"/>
      <c r="O14" s="16"/>
      <c r="P14" s="15">
        <f t="shared" si="0"/>
        <v>1530</v>
      </c>
      <c r="Q14" s="15">
        <f t="shared" si="1"/>
        <v>57277.440000000002</v>
      </c>
      <c r="R14" s="15">
        <f t="shared" si="2"/>
        <v>16263</v>
      </c>
      <c r="S14" s="15">
        <f t="shared" si="3"/>
        <v>2125.44</v>
      </c>
      <c r="T14" s="17"/>
      <c r="U14" s="17"/>
      <c r="V14" s="17"/>
      <c r="W14" s="17"/>
      <c r="X14" s="17"/>
      <c r="Y14" s="17"/>
      <c r="Z14" s="17"/>
    </row>
    <row r="15" spans="1:26" x14ac:dyDescent="0.2">
      <c r="A15" s="13"/>
      <c r="B15" s="13"/>
      <c r="C15" s="19">
        <v>200529</v>
      </c>
      <c r="D15" s="13" t="s">
        <v>43</v>
      </c>
      <c r="E15" s="13" t="s">
        <v>36</v>
      </c>
      <c r="F15" s="13" t="s">
        <v>34</v>
      </c>
      <c r="G15" s="13">
        <v>110721</v>
      </c>
      <c r="H15" s="13"/>
      <c r="I15" s="15">
        <v>90000</v>
      </c>
      <c r="J15" s="15">
        <v>0</v>
      </c>
      <c r="K15" s="15">
        <v>7500</v>
      </c>
      <c r="L15" s="15">
        <f t="shared" si="4"/>
        <v>11574.119999999999</v>
      </c>
      <c r="M15" s="15">
        <f t="shared" si="5"/>
        <v>123.60000000000001</v>
      </c>
      <c r="N15" s="16"/>
      <c r="O15" s="16"/>
      <c r="P15" s="15">
        <f t="shared" si="0"/>
        <v>1530</v>
      </c>
      <c r="Q15" s="15">
        <f t="shared" si="1"/>
        <v>57277.440000000002</v>
      </c>
      <c r="R15" s="15">
        <f t="shared" si="2"/>
        <v>16263</v>
      </c>
      <c r="S15" s="15">
        <f t="shared" si="3"/>
        <v>2125.44</v>
      </c>
      <c r="T15" s="17"/>
      <c r="U15" s="17"/>
      <c r="V15" s="17"/>
      <c r="W15" s="17"/>
      <c r="X15" s="17"/>
      <c r="Y15" s="17"/>
      <c r="Z15" s="17"/>
    </row>
    <row r="16" spans="1:26" s="20" customFormat="1" ht="13.5" thickBot="1" x14ac:dyDescent="0.25">
      <c r="C16" s="21"/>
      <c r="I16" s="22">
        <f t="shared" ref="I16:Z16" si="6">SUM(I2:I15)</f>
        <v>5277343</v>
      </c>
      <c r="J16" s="22">
        <f t="shared" si="6"/>
        <v>21000</v>
      </c>
      <c r="K16" s="22">
        <f t="shared" si="6"/>
        <v>324239</v>
      </c>
      <c r="L16" s="22">
        <f t="shared" si="6"/>
        <v>150463.55999999997</v>
      </c>
      <c r="M16" s="22">
        <f t="shared" si="6"/>
        <v>1606.7999999999997</v>
      </c>
      <c r="N16" s="22">
        <f t="shared" si="6"/>
        <v>32926</v>
      </c>
      <c r="O16" s="22">
        <f t="shared" si="6"/>
        <v>0</v>
      </c>
      <c r="P16" s="22">
        <f t="shared" si="6"/>
        <v>89714.831000000006</v>
      </c>
      <c r="Q16" s="22">
        <f t="shared" si="6"/>
        <v>801884.15999999992</v>
      </c>
      <c r="R16" s="22">
        <f t="shared" si="6"/>
        <v>953615.88010000018</v>
      </c>
      <c r="S16" s="22">
        <f t="shared" si="6"/>
        <v>29756.159999999993</v>
      </c>
      <c r="T16" s="22">
        <f t="shared" si="6"/>
        <v>0</v>
      </c>
      <c r="U16" s="22">
        <f t="shared" si="6"/>
        <v>0</v>
      </c>
      <c r="V16" s="22">
        <f t="shared" si="6"/>
        <v>0</v>
      </c>
      <c r="W16" s="22">
        <f t="shared" si="6"/>
        <v>0</v>
      </c>
      <c r="X16" s="22">
        <f t="shared" si="6"/>
        <v>0</v>
      </c>
      <c r="Y16" s="22">
        <f t="shared" si="6"/>
        <v>0</v>
      </c>
      <c r="Z16" s="22">
        <f t="shared" si="6"/>
        <v>0</v>
      </c>
    </row>
    <row r="17" spans="1:26" s="20" customFormat="1" ht="13.5" thickTop="1" x14ac:dyDescent="0.2">
      <c r="C17" s="21"/>
      <c r="I17" s="23"/>
      <c r="J17" s="23"/>
      <c r="K17" s="23"/>
      <c r="L17" s="23"/>
      <c r="M17" s="23"/>
      <c r="N17" s="24"/>
      <c r="O17" s="24"/>
      <c r="P17" s="23"/>
      <c r="Q17" s="23"/>
      <c r="R17" s="23"/>
      <c r="S17" s="23"/>
      <c r="T17" s="25"/>
      <c r="U17" s="25"/>
      <c r="V17" s="25"/>
      <c r="W17" s="25"/>
      <c r="X17" s="25"/>
      <c r="Y17" s="25"/>
      <c r="Z17" s="25"/>
    </row>
    <row r="18" spans="1:26" s="20" customFormat="1" x14ac:dyDescent="0.2">
      <c r="A18" s="26"/>
      <c r="B18" s="26"/>
      <c r="C18" s="26"/>
      <c r="D18" s="26"/>
      <c r="E18" s="26"/>
      <c r="F18" s="26"/>
      <c r="G18" s="26"/>
      <c r="H18" s="26"/>
      <c r="I18" s="27"/>
      <c r="J18" s="27"/>
      <c r="K18" s="27"/>
      <c r="L18" s="27"/>
      <c r="M18" s="27"/>
      <c r="N18" s="28"/>
      <c r="O18" s="28"/>
      <c r="P18" s="27"/>
      <c r="Q18" s="27"/>
      <c r="R18" s="27"/>
      <c r="S18" s="27"/>
      <c r="T18" s="28"/>
      <c r="U18" s="28"/>
      <c r="V18" s="28"/>
      <c r="W18" s="28"/>
      <c r="X18" s="28"/>
      <c r="Y18" s="28"/>
      <c r="Z18" s="28"/>
    </row>
    <row r="19" spans="1:26" ht="12" customHeight="1" x14ac:dyDescent="0.2">
      <c r="A19" s="13"/>
      <c r="B19" s="13"/>
      <c r="C19" s="19">
        <v>50270</v>
      </c>
      <c r="D19" s="13" t="s">
        <v>44</v>
      </c>
      <c r="E19" s="13" t="s">
        <v>36</v>
      </c>
      <c r="F19" s="13" t="s">
        <v>34</v>
      </c>
      <c r="G19" s="13">
        <v>110821</v>
      </c>
      <c r="H19" s="13">
        <v>3</v>
      </c>
      <c r="I19" s="15">
        <v>783828</v>
      </c>
      <c r="J19" s="15">
        <f>750*12</f>
        <v>9000</v>
      </c>
      <c r="K19" s="15">
        <v>65319</v>
      </c>
      <c r="L19" s="15">
        <f t="shared" ref="L19:L24" si="7">964.51*12</f>
        <v>11574.119999999999</v>
      </c>
      <c r="M19" s="15">
        <f t="shared" ref="M19:M24" si="8">10.3*12</f>
        <v>123.60000000000001</v>
      </c>
      <c r="N19" s="16">
        <v>18618</v>
      </c>
      <c r="O19" s="16"/>
      <c r="P19" s="15">
        <f t="shared" ref="P19:P24" si="9">I19*1.7%</f>
        <v>13325.076000000001</v>
      </c>
      <c r="Q19" s="15">
        <f t="shared" ref="Q19:Q24" si="10">4773.12*12</f>
        <v>57277.440000000002</v>
      </c>
      <c r="R19" s="15">
        <f t="shared" ref="R19:R24" si="11">18.07%*I19</f>
        <v>141637.71960000001</v>
      </c>
      <c r="S19" s="15">
        <f t="shared" ref="S19:S24" si="12">177.12*12</f>
        <v>2125.44</v>
      </c>
      <c r="T19" s="17"/>
      <c r="U19" s="17"/>
      <c r="V19" s="17"/>
      <c r="W19" s="17"/>
      <c r="X19" s="17"/>
      <c r="Y19" s="17"/>
      <c r="Z19" s="17"/>
    </row>
    <row r="20" spans="1:26" ht="12" customHeight="1" x14ac:dyDescent="0.2">
      <c r="A20" s="13"/>
      <c r="B20" s="13"/>
      <c r="C20" s="19">
        <v>200023</v>
      </c>
      <c r="D20" s="13" t="s">
        <v>45</v>
      </c>
      <c r="E20" s="13" t="s">
        <v>36</v>
      </c>
      <c r="F20" s="13" t="s">
        <v>37</v>
      </c>
      <c r="G20" s="13">
        <v>110821</v>
      </c>
      <c r="H20" s="13">
        <v>8</v>
      </c>
      <c r="I20" s="15">
        <v>391380</v>
      </c>
      <c r="J20" s="15">
        <v>0</v>
      </c>
      <c r="K20" s="15">
        <v>32615</v>
      </c>
      <c r="L20" s="15">
        <f t="shared" si="7"/>
        <v>11574.119999999999</v>
      </c>
      <c r="M20" s="15">
        <f t="shared" si="8"/>
        <v>123.60000000000001</v>
      </c>
      <c r="N20" s="16"/>
      <c r="O20" s="16"/>
      <c r="P20" s="15">
        <f t="shared" si="9"/>
        <v>6653.46</v>
      </c>
      <c r="Q20" s="15">
        <f t="shared" si="10"/>
        <v>57277.440000000002</v>
      </c>
      <c r="R20" s="15">
        <f t="shared" si="11"/>
        <v>70722.365999999995</v>
      </c>
      <c r="S20" s="15">
        <f t="shared" si="12"/>
        <v>2125.44</v>
      </c>
      <c r="T20" s="17"/>
      <c r="U20" s="17"/>
      <c r="V20" s="17"/>
      <c r="W20" s="17"/>
      <c r="X20" s="17"/>
      <c r="Y20" s="17"/>
      <c r="Z20" s="17"/>
    </row>
    <row r="21" spans="1:26" x14ac:dyDescent="0.2">
      <c r="A21" s="13"/>
      <c r="B21" s="13"/>
      <c r="C21" s="19">
        <v>200051</v>
      </c>
      <c r="D21" s="13" t="s">
        <v>45</v>
      </c>
      <c r="E21" s="13" t="s">
        <v>36</v>
      </c>
      <c r="F21" s="13" t="s">
        <v>37</v>
      </c>
      <c r="G21" s="13">
        <v>110821</v>
      </c>
      <c r="H21" s="13">
        <v>8</v>
      </c>
      <c r="I21" s="15">
        <v>391380</v>
      </c>
      <c r="J21" s="15">
        <v>0</v>
      </c>
      <c r="K21" s="15">
        <v>32615</v>
      </c>
      <c r="L21" s="15">
        <f t="shared" si="7"/>
        <v>11574.119999999999</v>
      </c>
      <c r="M21" s="15">
        <f t="shared" si="8"/>
        <v>123.60000000000001</v>
      </c>
      <c r="N21" s="16">
        <v>7598.25</v>
      </c>
      <c r="O21" s="16"/>
      <c r="P21" s="15">
        <f t="shared" si="9"/>
        <v>6653.46</v>
      </c>
      <c r="Q21" s="15">
        <f t="shared" si="10"/>
        <v>57277.440000000002</v>
      </c>
      <c r="R21" s="15">
        <f t="shared" si="11"/>
        <v>70722.365999999995</v>
      </c>
      <c r="S21" s="15">
        <f t="shared" si="12"/>
        <v>2125.44</v>
      </c>
      <c r="T21" s="17"/>
      <c r="U21" s="17"/>
      <c r="V21" s="17"/>
      <c r="W21" s="17"/>
      <c r="X21" s="17"/>
      <c r="Y21" s="17"/>
      <c r="Z21" s="17"/>
    </row>
    <row r="22" spans="1:26" x14ac:dyDescent="0.2">
      <c r="A22" s="13"/>
      <c r="B22" s="13"/>
      <c r="C22" s="13">
        <v>200065</v>
      </c>
      <c r="D22" s="13" t="s">
        <v>46</v>
      </c>
      <c r="E22" s="13" t="s">
        <v>36</v>
      </c>
      <c r="F22" s="13" t="s">
        <v>37</v>
      </c>
      <c r="G22" s="13">
        <v>110821</v>
      </c>
      <c r="H22" s="13">
        <v>9</v>
      </c>
      <c r="I22" s="15">
        <v>349320</v>
      </c>
      <c r="J22" s="15">
        <v>0</v>
      </c>
      <c r="K22" s="15">
        <v>29110</v>
      </c>
      <c r="L22" s="15">
        <f t="shared" si="7"/>
        <v>11574.119999999999</v>
      </c>
      <c r="M22" s="15">
        <f t="shared" si="8"/>
        <v>123.60000000000001</v>
      </c>
      <c r="N22" s="16"/>
      <c r="O22" s="16"/>
      <c r="P22" s="15">
        <f t="shared" si="9"/>
        <v>5938.4400000000005</v>
      </c>
      <c r="Q22" s="15">
        <f t="shared" si="10"/>
        <v>57277.440000000002</v>
      </c>
      <c r="R22" s="15">
        <f t="shared" si="11"/>
        <v>63122.124000000003</v>
      </c>
      <c r="S22" s="15">
        <f t="shared" si="12"/>
        <v>2125.44</v>
      </c>
      <c r="T22" s="17"/>
      <c r="U22" s="17"/>
      <c r="V22" s="17"/>
      <c r="W22" s="17"/>
      <c r="X22" s="17"/>
      <c r="Y22" s="17"/>
      <c r="Z22" s="17"/>
    </row>
    <row r="23" spans="1:26" x14ac:dyDescent="0.2">
      <c r="A23" s="13"/>
      <c r="B23" s="13"/>
      <c r="C23" s="13">
        <v>200304</v>
      </c>
      <c r="D23" s="13" t="s">
        <v>47</v>
      </c>
      <c r="E23" s="13" t="s">
        <v>36</v>
      </c>
      <c r="F23" s="13" t="s">
        <v>34</v>
      </c>
      <c r="G23" s="13">
        <v>110821</v>
      </c>
      <c r="H23" s="13">
        <v>6</v>
      </c>
      <c r="I23" s="15">
        <v>494856</v>
      </c>
      <c r="J23" s="15">
        <v>0</v>
      </c>
      <c r="K23" s="15">
        <v>41238</v>
      </c>
      <c r="L23" s="15">
        <f t="shared" si="7"/>
        <v>11574.119999999999</v>
      </c>
      <c r="M23" s="15">
        <f t="shared" si="8"/>
        <v>123.60000000000001</v>
      </c>
      <c r="N23" s="16">
        <v>8421.75</v>
      </c>
      <c r="O23" s="16"/>
      <c r="P23" s="15">
        <f t="shared" si="9"/>
        <v>8412.5520000000015</v>
      </c>
      <c r="Q23" s="15">
        <f t="shared" si="10"/>
        <v>57277.440000000002</v>
      </c>
      <c r="R23" s="15">
        <f t="shared" si="11"/>
        <v>89420.479200000002</v>
      </c>
      <c r="S23" s="15">
        <f t="shared" si="12"/>
        <v>2125.44</v>
      </c>
      <c r="T23" s="17"/>
      <c r="U23" s="17"/>
      <c r="V23" s="17"/>
      <c r="W23" s="17"/>
      <c r="X23" s="17"/>
      <c r="Y23" s="17"/>
      <c r="Z23" s="17"/>
    </row>
    <row r="24" spans="1:26" x14ac:dyDescent="0.2">
      <c r="A24" s="13"/>
      <c r="B24" s="13"/>
      <c r="C24" s="13">
        <v>200385</v>
      </c>
      <c r="D24" s="13" t="s">
        <v>48</v>
      </c>
      <c r="E24" s="13" t="s">
        <v>36</v>
      </c>
      <c r="F24" s="13" t="s">
        <v>34</v>
      </c>
      <c r="G24" s="13">
        <v>110821</v>
      </c>
      <c r="H24" s="13">
        <v>6</v>
      </c>
      <c r="I24" s="15">
        <v>454956</v>
      </c>
      <c r="J24" s="15">
        <v>0</v>
      </c>
      <c r="K24" s="15">
        <v>37913</v>
      </c>
      <c r="L24" s="15">
        <f t="shared" si="7"/>
        <v>11574.119999999999</v>
      </c>
      <c r="M24" s="15">
        <f t="shared" si="8"/>
        <v>123.60000000000001</v>
      </c>
      <c r="N24" s="16"/>
      <c r="O24" s="16"/>
      <c r="P24" s="15">
        <f t="shared" si="9"/>
        <v>7734.2520000000004</v>
      </c>
      <c r="Q24" s="15">
        <f t="shared" si="10"/>
        <v>57277.440000000002</v>
      </c>
      <c r="R24" s="15">
        <f t="shared" si="11"/>
        <v>82210.549199999994</v>
      </c>
      <c r="S24" s="15">
        <f t="shared" si="12"/>
        <v>2125.44</v>
      </c>
      <c r="T24" s="17"/>
      <c r="U24" s="17"/>
      <c r="V24" s="17"/>
      <c r="W24" s="17"/>
      <c r="X24" s="17"/>
      <c r="Y24" s="17"/>
      <c r="Z24" s="17"/>
    </row>
    <row r="25" spans="1:26" s="20" customFormat="1" ht="13.5" thickBot="1" x14ac:dyDescent="0.25">
      <c r="I25" s="22">
        <f t="shared" ref="I25:Z25" si="13">SUM(I19:I24)</f>
        <v>2865720</v>
      </c>
      <c r="J25" s="22">
        <f t="shared" si="13"/>
        <v>9000</v>
      </c>
      <c r="K25" s="22">
        <f t="shared" si="13"/>
        <v>238810</v>
      </c>
      <c r="L25" s="22">
        <f t="shared" si="13"/>
        <v>69444.719999999987</v>
      </c>
      <c r="M25" s="22">
        <f t="shared" si="13"/>
        <v>741.6</v>
      </c>
      <c r="N25" s="22">
        <f t="shared" si="13"/>
        <v>34638</v>
      </c>
      <c r="O25" s="22">
        <f t="shared" si="13"/>
        <v>0</v>
      </c>
      <c r="P25" s="22">
        <f t="shared" si="13"/>
        <v>48717.240000000005</v>
      </c>
      <c r="Q25" s="22">
        <f t="shared" si="13"/>
        <v>343664.64000000001</v>
      </c>
      <c r="R25" s="22">
        <f t="shared" si="13"/>
        <v>517835.60399999999</v>
      </c>
      <c r="S25" s="22">
        <f t="shared" si="13"/>
        <v>12752.640000000001</v>
      </c>
      <c r="T25" s="22">
        <f t="shared" si="13"/>
        <v>0</v>
      </c>
      <c r="U25" s="22">
        <f t="shared" si="13"/>
        <v>0</v>
      </c>
      <c r="V25" s="22">
        <f t="shared" si="13"/>
        <v>0</v>
      </c>
      <c r="W25" s="22">
        <f t="shared" si="13"/>
        <v>0</v>
      </c>
      <c r="X25" s="22">
        <f t="shared" si="13"/>
        <v>0</v>
      </c>
      <c r="Y25" s="22">
        <f t="shared" si="13"/>
        <v>0</v>
      </c>
      <c r="Z25" s="22">
        <f t="shared" si="13"/>
        <v>0</v>
      </c>
    </row>
    <row r="26" spans="1:26" s="20" customFormat="1" ht="13.5" thickTop="1" x14ac:dyDescent="0.2">
      <c r="I26" s="23"/>
      <c r="J26" s="23"/>
      <c r="K26" s="23"/>
      <c r="L26" s="23"/>
      <c r="M26" s="23"/>
      <c r="N26" s="24"/>
      <c r="O26" s="24"/>
      <c r="P26" s="23"/>
      <c r="Q26" s="23"/>
      <c r="R26" s="23"/>
      <c r="S26" s="23"/>
      <c r="T26" s="25"/>
      <c r="U26" s="25"/>
      <c r="V26" s="25"/>
      <c r="W26" s="25"/>
      <c r="X26" s="25"/>
      <c r="Y26" s="25"/>
      <c r="Z26" s="25"/>
    </row>
    <row r="27" spans="1:26" s="20" customFormat="1" x14ac:dyDescent="0.2">
      <c r="A27" s="26"/>
      <c r="B27" s="26"/>
      <c r="C27" s="26"/>
      <c r="D27" s="26"/>
      <c r="E27" s="26"/>
      <c r="F27" s="26"/>
      <c r="G27" s="26"/>
      <c r="H27" s="26"/>
      <c r="I27" s="27"/>
      <c r="J27" s="27"/>
      <c r="K27" s="27"/>
      <c r="L27" s="27"/>
      <c r="M27" s="27"/>
      <c r="N27" s="28"/>
      <c r="O27" s="28"/>
      <c r="P27" s="27"/>
      <c r="Q27" s="27"/>
      <c r="R27" s="27"/>
      <c r="S27" s="27"/>
      <c r="T27" s="28"/>
      <c r="U27" s="28"/>
      <c r="V27" s="28"/>
      <c r="W27" s="28"/>
      <c r="X27" s="28"/>
      <c r="Y27" s="28"/>
      <c r="Z27" s="28"/>
    </row>
    <row r="28" spans="1:26" x14ac:dyDescent="0.2">
      <c r="A28" s="13"/>
      <c r="B28" s="13"/>
      <c r="C28" s="13">
        <v>200136</v>
      </c>
      <c r="D28" s="13" t="s">
        <v>49</v>
      </c>
      <c r="E28" s="13" t="s">
        <v>36</v>
      </c>
      <c r="F28" s="13" t="s">
        <v>34</v>
      </c>
      <c r="G28" s="14">
        <v>501406</v>
      </c>
      <c r="H28" s="13">
        <v>11</v>
      </c>
      <c r="I28" s="15">
        <v>261108</v>
      </c>
      <c r="J28" s="15">
        <v>0</v>
      </c>
      <c r="K28" s="15">
        <v>21759</v>
      </c>
      <c r="L28" s="15">
        <f>964.51*12</f>
        <v>11574.119999999999</v>
      </c>
      <c r="M28" s="15">
        <f>10.3*12</f>
        <v>123.60000000000001</v>
      </c>
      <c r="N28" s="16"/>
      <c r="O28" s="16"/>
      <c r="P28" s="15">
        <f>I28*1.7%</f>
        <v>4438.8360000000002</v>
      </c>
      <c r="Q28" s="15">
        <f>4773.12*12</f>
        <v>57277.440000000002</v>
      </c>
      <c r="R28" s="15">
        <f>18.07%*I28</f>
        <v>47182.215600000003</v>
      </c>
      <c r="S28" s="15">
        <f>177.12*12</f>
        <v>2125.44</v>
      </c>
      <c r="T28" s="17"/>
      <c r="U28" s="17"/>
      <c r="V28" s="17"/>
      <c r="W28" s="17"/>
      <c r="X28" s="17"/>
      <c r="Y28" s="17"/>
      <c r="Z28" s="17"/>
    </row>
    <row r="29" spans="1:26" ht="13.5" thickBot="1" x14ac:dyDescent="0.25">
      <c r="A29" s="20"/>
      <c r="B29" s="20"/>
      <c r="C29" s="20"/>
      <c r="D29" s="20"/>
      <c r="E29" s="20"/>
      <c r="F29" s="20"/>
      <c r="G29" s="20"/>
      <c r="H29" s="20"/>
      <c r="I29" s="22">
        <f t="shared" ref="I29:Z29" si="14">SUM(I28)</f>
        <v>261108</v>
      </c>
      <c r="J29" s="22">
        <f t="shared" si="14"/>
        <v>0</v>
      </c>
      <c r="K29" s="22">
        <f t="shared" si="14"/>
        <v>21759</v>
      </c>
      <c r="L29" s="22">
        <f t="shared" si="14"/>
        <v>11574.119999999999</v>
      </c>
      <c r="M29" s="22">
        <f t="shared" si="14"/>
        <v>123.60000000000001</v>
      </c>
      <c r="N29" s="22">
        <f t="shared" si="14"/>
        <v>0</v>
      </c>
      <c r="O29" s="22">
        <f t="shared" si="14"/>
        <v>0</v>
      </c>
      <c r="P29" s="22">
        <f t="shared" si="14"/>
        <v>4438.8360000000002</v>
      </c>
      <c r="Q29" s="22">
        <f t="shared" si="14"/>
        <v>57277.440000000002</v>
      </c>
      <c r="R29" s="22">
        <f t="shared" si="14"/>
        <v>47182.215600000003</v>
      </c>
      <c r="S29" s="22">
        <f t="shared" si="14"/>
        <v>2125.44</v>
      </c>
      <c r="T29" s="22">
        <f t="shared" si="14"/>
        <v>0</v>
      </c>
      <c r="U29" s="22">
        <f t="shared" si="14"/>
        <v>0</v>
      </c>
      <c r="V29" s="22">
        <f t="shared" si="14"/>
        <v>0</v>
      </c>
      <c r="W29" s="22">
        <f t="shared" si="14"/>
        <v>0</v>
      </c>
      <c r="X29" s="22">
        <f t="shared" si="14"/>
        <v>0</v>
      </c>
      <c r="Y29" s="22">
        <f t="shared" si="14"/>
        <v>0</v>
      </c>
      <c r="Z29" s="22">
        <f t="shared" si="14"/>
        <v>0</v>
      </c>
    </row>
    <row r="30" spans="1:26" s="20" customFormat="1" ht="13.5" thickTop="1" x14ac:dyDescent="0.2">
      <c r="I30" s="23"/>
      <c r="J30" s="23"/>
      <c r="K30" s="23"/>
      <c r="L30" s="23"/>
      <c r="M30" s="23"/>
      <c r="N30" s="24"/>
      <c r="O30" s="24"/>
      <c r="P30" s="23"/>
      <c r="Q30" s="23"/>
      <c r="R30" s="23"/>
      <c r="S30" s="23"/>
      <c r="T30" s="25"/>
      <c r="U30" s="25"/>
      <c r="V30" s="25"/>
      <c r="W30" s="25"/>
      <c r="X30" s="25"/>
      <c r="Y30" s="25"/>
      <c r="Z30" s="25"/>
    </row>
    <row r="31" spans="1:26" s="20" customFormat="1" x14ac:dyDescent="0.2">
      <c r="A31" s="26"/>
      <c r="B31" s="26"/>
      <c r="C31" s="26"/>
      <c r="D31" s="26"/>
      <c r="E31" s="26"/>
      <c r="F31" s="26"/>
      <c r="G31" s="26"/>
      <c r="H31" s="26"/>
      <c r="I31" s="27"/>
      <c r="J31" s="27"/>
      <c r="K31" s="27"/>
      <c r="L31" s="27"/>
      <c r="M31" s="27"/>
      <c r="N31" s="28"/>
      <c r="O31" s="28"/>
      <c r="P31" s="27"/>
      <c r="Q31" s="27"/>
      <c r="R31" s="27"/>
      <c r="S31" s="27"/>
      <c r="T31" s="28"/>
      <c r="U31" s="28"/>
      <c r="V31" s="28"/>
      <c r="W31" s="28"/>
      <c r="X31" s="28"/>
      <c r="Y31" s="28"/>
      <c r="Z31" s="28"/>
    </row>
    <row r="32" spans="1:26" x14ac:dyDescent="0.2">
      <c r="A32" s="13"/>
      <c r="B32" s="13"/>
      <c r="C32" s="13">
        <v>200159</v>
      </c>
      <c r="D32" s="13" t="s">
        <v>50</v>
      </c>
      <c r="E32" s="13" t="s">
        <v>36</v>
      </c>
      <c r="F32" s="13" t="s">
        <v>37</v>
      </c>
      <c r="G32" s="14">
        <v>501406</v>
      </c>
      <c r="H32" s="13">
        <v>15</v>
      </c>
      <c r="I32" s="15">
        <v>178356</v>
      </c>
      <c r="J32" s="15">
        <v>0</v>
      </c>
      <c r="K32" s="15">
        <v>14863</v>
      </c>
      <c r="L32" s="15">
        <f>964.51*12</f>
        <v>11574.119999999999</v>
      </c>
      <c r="M32" s="15">
        <f>10.3*12</f>
        <v>123.60000000000001</v>
      </c>
      <c r="N32" s="16"/>
      <c r="O32" s="16"/>
      <c r="P32" s="15">
        <f>I32*1.7%</f>
        <v>3032.0520000000001</v>
      </c>
      <c r="Q32" s="15">
        <f>4773.12*12</f>
        <v>57277.440000000002</v>
      </c>
      <c r="R32" s="15">
        <f>18.07%*I32</f>
        <v>32228.929199999999</v>
      </c>
      <c r="S32" s="15">
        <f>177.12*12</f>
        <v>2125.44</v>
      </c>
      <c r="T32" s="17"/>
      <c r="U32" s="17"/>
      <c r="V32" s="17"/>
      <c r="W32" s="17"/>
      <c r="X32" s="17"/>
      <c r="Y32" s="17"/>
      <c r="Z32" s="17"/>
    </row>
    <row r="33" spans="1:26" s="20" customFormat="1" ht="13.5" thickBot="1" x14ac:dyDescent="0.25">
      <c r="I33" s="22">
        <f t="shared" ref="I33:Z33" si="15">SUM(I32)</f>
        <v>178356</v>
      </c>
      <c r="J33" s="22">
        <f t="shared" si="15"/>
        <v>0</v>
      </c>
      <c r="K33" s="22">
        <f t="shared" si="15"/>
        <v>14863</v>
      </c>
      <c r="L33" s="22">
        <f t="shared" si="15"/>
        <v>11574.119999999999</v>
      </c>
      <c r="M33" s="22">
        <f t="shared" si="15"/>
        <v>123.60000000000001</v>
      </c>
      <c r="N33" s="22">
        <f t="shared" si="15"/>
        <v>0</v>
      </c>
      <c r="O33" s="22">
        <f t="shared" si="15"/>
        <v>0</v>
      </c>
      <c r="P33" s="22">
        <f t="shared" si="15"/>
        <v>3032.0520000000001</v>
      </c>
      <c r="Q33" s="22">
        <f t="shared" si="15"/>
        <v>57277.440000000002</v>
      </c>
      <c r="R33" s="22">
        <f t="shared" si="15"/>
        <v>32228.929199999999</v>
      </c>
      <c r="S33" s="22">
        <f t="shared" si="15"/>
        <v>2125.44</v>
      </c>
      <c r="T33" s="22">
        <f t="shared" si="15"/>
        <v>0</v>
      </c>
      <c r="U33" s="22">
        <f t="shared" si="15"/>
        <v>0</v>
      </c>
      <c r="V33" s="22">
        <f t="shared" si="15"/>
        <v>0</v>
      </c>
      <c r="W33" s="22">
        <f t="shared" si="15"/>
        <v>0</v>
      </c>
      <c r="X33" s="22">
        <f t="shared" si="15"/>
        <v>0</v>
      </c>
      <c r="Y33" s="22">
        <f t="shared" si="15"/>
        <v>0</v>
      </c>
      <c r="Z33" s="22">
        <f t="shared" si="15"/>
        <v>0</v>
      </c>
    </row>
    <row r="34" spans="1:26" s="20" customFormat="1" ht="13.5" thickTop="1" x14ac:dyDescent="0.2">
      <c r="I34" s="23"/>
      <c r="J34" s="23"/>
      <c r="K34" s="23"/>
      <c r="L34" s="23"/>
      <c r="M34" s="23"/>
      <c r="N34" s="24"/>
      <c r="O34" s="24"/>
      <c r="P34" s="23"/>
      <c r="Q34" s="23"/>
      <c r="R34" s="23"/>
      <c r="S34" s="23"/>
      <c r="T34" s="25"/>
      <c r="U34" s="25"/>
      <c r="V34" s="25"/>
      <c r="W34" s="25"/>
      <c r="X34" s="25"/>
      <c r="Y34" s="25"/>
      <c r="Z34" s="25"/>
    </row>
    <row r="35" spans="1:26" s="20" customFormat="1" x14ac:dyDescent="0.2">
      <c r="A35" s="26"/>
      <c r="B35" s="26"/>
      <c r="C35" s="26"/>
      <c r="D35" s="26"/>
      <c r="E35" s="26"/>
      <c r="F35" s="26"/>
      <c r="G35" s="26"/>
      <c r="H35" s="26"/>
      <c r="I35" s="27"/>
      <c r="J35" s="27"/>
      <c r="K35" s="27"/>
      <c r="L35" s="27"/>
      <c r="M35" s="27"/>
      <c r="N35" s="28"/>
      <c r="O35" s="28"/>
      <c r="P35" s="27"/>
      <c r="Q35" s="27"/>
      <c r="R35" s="27"/>
      <c r="S35" s="27"/>
      <c r="T35" s="28"/>
      <c r="U35" s="28"/>
      <c r="V35" s="28"/>
      <c r="W35" s="28"/>
      <c r="X35" s="28"/>
      <c r="Y35" s="28"/>
      <c r="Z35" s="28"/>
    </row>
    <row r="36" spans="1:26" x14ac:dyDescent="0.2">
      <c r="A36" s="13"/>
      <c r="B36" s="13"/>
      <c r="C36" s="13">
        <v>200049</v>
      </c>
      <c r="D36" s="13" t="s">
        <v>51</v>
      </c>
      <c r="E36" s="13" t="s">
        <v>36</v>
      </c>
      <c r="F36" s="13" t="s">
        <v>37</v>
      </c>
      <c r="G36" s="13">
        <v>501002</v>
      </c>
      <c r="H36" s="13">
        <v>6</v>
      </c>
      <c r="I36" s="15">
        <v>537492</v>
      </c>
      <c r="J36" s="15">
        <v>0</v>
      </c>
      <c r="K36" s="15">
        <v>44791</v>
      </c>
      <c r="L36" s="15">
        <f>964.51*12</f>
        <v>11574.119999999999</v>
      </c>
      <c r="M36" s="15">
        <f>10.3*12</f>
        <v>123.60000000000001</v>
      </c>
      <c r="N36" s="16"/>
      <c r="O36" s="16"/>
      <c r="P36" s="15">
        <f>I36*1.7%</f>
        <v>9137.3640000000014</v>
      </c>
      <c r="Q36" s="15">
        <f>4773.12*12</f>
        <v>57277.440000000002</v>
      </c>
      <c r="R36" s="15">
        <f>18.07%*I36</f>
        <v>97124.804399999994</v>
      </c>
      <c r="S36" s="15">
        <f>177.12*12</f>
        <v>2125.44</v>
      </c>
      <c r="T36" s="17"/>
      <c r="U36" s="17"/>
      <c r="V36" s="17"/>
      <c r="W36" s="17"/>
      <c r="X36" s="17"/>
      <c r="Y36" s="17"/>
      <c r="Z36" s="17"/>
    </row>
    <row r="37" spans="1:26" s="20" customFormat="1" ht="13.5" thickBot="1" x14ac:dyDescent="0.25">
      <c r="I37" s="22">
        <f t="shared" ref="I37:Z37" si="16">SUM(I36)</f>
        <v>537492</v>
      </c>
      <c r="J37" s="22">
        <f t="shared" si="16"/>
        <v>0</v>
      </c>
      <c r="K37" s="22">
        <f t="shared" si="16"/>
        <v>44791</v>
      </c>
      <c r="L37" s="22">
        <f t="shared" si="16"/>
        <v>11574.119999999999</v>
      </c>
      <c r="M37" s="22">
        <f t="shared" si="16"/>
        <v>123.60000000000001</v>
      </c>
      <c r="N37" s="22">
        <f t="shared" si="16"/>
        <v>0</v>
      </c>
      <c r="O37" s="22">
        <f t="shared" si="16"/>
        <v>0</v>
      </c>
      <c r="P37" s="22">
        <f t="shared" si="16"/>
        <v>9137.3640000000014</v>
      </c>
      <c r="Q37" s="22">
        <f t="shared" si="16"/>
        <v>57277.440000000002</v>
      </c>
      <c r="R37" s="22">
        <f t="shared" si="16"/>
        <v>97124.804399999994</v>
      </c>
      <c r="S37" s="22">
        <f t="shared" si="16"/>
        <v>2125.44</v>
      </c>
      <c r="T37" s="22">
        <f t="shared" si="16"/>
        <v>0</v>
      </c>
      <c r="U37" s="22">
        <f t="shared" si="16"/>
        <v>0</v>
      </c>
      <c r="V37" s="22">
        <f t="shared" si="16"/>
        <v>0</v>
      </c>
      <c r="W37" s="22">
        <f t="shared" si="16"/>
        <v>0</v>
      </c>
      <c r="X37" s="22">
        <f t="shared" si="16"/>
        <v>0</v>
      </c>
      <c r="Y37" s="22">
        <f t="shared" si="16"/>
        <v>0</v>
      </c>
      <c r="Z37" s="22">
        <f t="shared" si="16"/>
        <v>0</v>
      </c>
    </row>
    <row r="38" spans="1:26" s="20" customFormat="1" ht="13.5" thickTop="1" x14ac:dyDescent="0.2">
      <c r="I38" s="23"/>
      <c r="J38" s="23"/>
      <c r="K38" s="23"/>
      <c r="L38" s="23"/>
      <c r="M38" s="23"/>
      <c r="N38" s="24"/>
      <c r="O38" s="24"/>
      <c r="P38" s="23"/>
      <c r="Q38" s="23"/>
      <c r="R38" s="23"/>
      <c r="S38" s="23"/>
      <c r="T38" s="25"/>
      <c r="U38" s="25"/>
      <c r="V38" s="25"/>
      <c r="W38" s="25"/>
      <c r="X38" s="25"/>
      <c r="Y38" s="25"/>
      <c r="Z38" s="25"/>
    </row>
    <row r="39" spans="1:26" s="20" customFormat="1" x14ac:dyDescent="0.2">
      <c r="A39" s="26"/>
      <c r="B39" s="26"/>
      <c r="C39" s="26"/>
      <c r="D39" s="26"/>
      <c r="E39" s="26"/>
      <c r="F39" s="26"/>
      <c r="G39" s="26"/>
      <c r="H39" s="26"/>
      <c r="I39" s="27"/>
      <c r="J39" s="27"/>
      <c r="K39" s="27"/>
      <c r="L39" s="27"/>
      <c r="M39" s="27"/>
      <c r="N39" s="28"/>
      <c r="O39" s="28"/>
      <c r="P39" s="27"/>
      <c r="Q39" s="27"/>
      <c r="R39" s="27"/>
      <c r="S39" s="27"/>
      <c r="T39" s="28"/>
      <c r="U39" s="28"/>
      <c r="V39" s="28"/>
      <c r="W39" s="28"/>
      <c r="X39" s="28"/>
      <c r="Y39" s="28"/>
      <c r="Z39" s="28"/>
    </row>
    <row r="40" spans="1:26" x14ac:dyDescent="0.2">
      <c r="A40" s="13"/>
      <c r="B40" s="13"/>
      <c r="C40" s="13">
        <v>3829</v>
      </c>
      <c r="D40" s="13" t="s">
        <v>52</v>
      </c>
      <c r="E40" s="13" t="s">
        <v>36</v>
      </c>
      <c r="F40" s="13" t="s">
        <v>34</v>
      </c>
      <c r="G40" s="13">
        <v>501101</v>
      </c>
      <c r="H40" s="13" t="s">
        <v>38</v>
      </c>
      <c r="I40" s="15">
        <v>1386475</v>
      </c>
      <c r="J40" s="15">
        <f>1000*12</f>
        <v>12000</v>
      </c>
      <c r="K40" s="15">
        <v>0</v>
      </c>
      <c r="L40" s="15">
        <v>0</v>
      </c>
      <c r="M40" s="15">
        <v>0</v>
      </c>
      <c r="N40" s="16"/>
      <c r="O40" s="16"/>
      <c r="P40" s="15">
        <f t="shared" ref="P40:P60" si="17">I40*1.7%</f>
        <v>23570.075000000001</v>
      </c>
      <c r="Q40" s="15">
        <f t="shared" ref="Q40:Q60" si="18">4773.12*12</f>
        <v>57277.440000000002</v>
      </c>
      <c r="R40" s="15">
        <f t="shared" ref="R40:R60" si="19">18.07%*I40</f>
        <v>250536.0325</v>
      </c>
      <c r="S40" s="15">
        <f t="shared" ref="S40:S60" si="20">177.12*12</f>
        <v>2125.44</v>
      </c>
      <c r="T40" s="17"/>
      <c r="U40" s="17"/>
      <c r="V40" s="17"/>
      <c r="W40" s="17"/>
      <c r="X40" s="17"/>
      <c r="Y40" s="17"/>
      <c r="Z40" s="17"/>
    </row>
    <row r="41" spans="1:26" x14ac:dyDescent="0.2">
      <c r="A41" s="13"/>
      <c r="B41" s="13"/>
      <c r="C41" s="13">
        <v>19790</v>
      </c>
      <c r="D41" s="13" t="s">
        <v>53</v>
      </c>
      <c r="E41" s="13" t="s">
        <v>33</v>
      </c>
      <c r="F41" s="13" t="s">
        <v>37</v>
      </c>
      <c r="G41" s="13">
        <v>501101</v>
      </c>
      <c r="H41" s="13" t="s">
        <v>38</v>
      </c>
      <c r="I41" s="15">
        <v>561295</v>
      </c>
      <c r="J41" s="15">
        <v>0</v>
      </c>
      <c r="K41" s="15">
        <v>0</v>
      </c>
      <c r="L41" s="15">
        <f t="shared" ref="L41:L60" si="21">964.51*12</f>
        <v>11574.119999999999</v>
      </c>
      <c r="M41" s="15">
        <f t="shared" ref="M41:M60" si="22">10.3*12</f>
        <v>123.60000000000001</v>
      </c>
      <c r="N41" s="16"/>
      <c r="O41" s="16"/>
      <c r="P41" s="15">
        <f t="shared" si="17"/>
        <v>9542.0150000000012</v>
      </c>
      <c r="Q41" s="15">
        <f t="shared" si="18"/>
        <v>57277.440000000002</v>
      </c>
      <c r="R41" s="15">
        <f t="shared" si="19"/>
        <v>101426.0065</v>
      </c>
      <c r="S41" s="15">
        <f t="shared" si="20"/>
        <v>2125.44</v>
      </c>
      <c r="T41" s="17"/>
      <c r="U41" s="17"/>
      <c r="V41" s="17"/>
      <c r="W41" s="17"/>
      <c r="X41" s="17"/>
      <c r="Y41" s="17"/>
      <c r="Z41" s="17"/>
    </row>
    <row r="42" spans="1:26" x14ac:dyDescent="0.2">
      <c r="A42" s="13"/>
      <c r="B42" s="13"/>
      <c r="C42" s="13">
        <v>51677</v>
      </c>
      <c r="D42" s="13" t="s">
        <v>54</v>
      </c>
      <c r="E42" s="13" t="s">
        <v>36</v>
      </c>
      <c r="F42" s="13" t="s">
        <v>34</v>
      </c>
      <c r="G42" s="13">
        <v>501101</v>
      </c>
      <c r="H42" s="13">
        <v>5</v>
      </c>
      <c r="I42" s="15">
        <v>605088</v>
      </c>
      <c r="J42" s="15">
        <f>350*12</f>
        <v>4200</v>
      </c>
      <c r="K42" s="15">
        <v>50424</v>
      </c>
      <c r="L42" s="15">
        <f t="shared" si="21"/>
        <v>11574.119999999999</v>
      </c>
      <c r="M42" s="15">
        <f t="shared" si="22"/>
        <v>123.60000000000001</v>
      </c>
      <c r="N42" s="16">
        <v>13764</v>
      </c>
      <c r="O42" s="16"/>
      <c r="P42" s="15">
        <f t="shared" si="17"/>
        <v>10286.496000000001</v>
      </c>
      <c r="Q42" s="15">
        <f t="shared" si="18"/>
        <v>57277.440000000002</v>
      </c>
      <c r="R42" s="15">
        <f t="shared" si="19"/>
        <v>109339.4016</v>
      </c>
      <c r="S42" s="15">
        <f t="shared" si="20"/>
        <v>2125.44</v>
      </c>
      <c r="T42" s="17"/>
      <c r="U42" s="17"/>
      <c r="V42" s="17"/>
      <c r="W42" s="17"/>
      <c r="X42" s="17"/>
      <c r="Y42" s="17"/>
      <c r="Z42" s="17"/>
    </row>
    <row r="43" spans="1:26" x14ac:dyDescent="0.2">
      <c r="A43" s="13"/>
      <c r="B43" s="13"/>
      <c r="C43" s="13">
        <v>51680</v>
      </c>
      <c r="D43" s="13" t="s">
        <v>54</v>
      </c>
      <c r="E43" s="13" t="s">
        <v>36</v>
      </c>
      <c r="F43" s="13" t="s">
        <v>34</v>
      </c>
      <c r="G43" s="13">
        <v>501101</v>
      </c>
      <c r="H43" s="13">
        <v>5</v>
      </c>
      <c r="I43" s="15">
        <v>605088</v>
      </c>
      <c r="J43" s="15">
        <f>350*12</f>
        <v>4200</v>
      </c>
      <c r="K43" s="15">
        <v>50424</v>
      </c>
      <c r="L43" s="15">
        <f t="shared" si="21"/>
        <v>11574.119999999999</v>
      </c>
      <c r="M43" s="15">
        <f t="shared" si="22"/>
        <v>123.60000000000001</v>
      </c>
      <c r="N43" s="16">
        <v>13764</v>
      </c>
      <c r="O43" s="16"/>
      <c r="P43" s="15">
        <f t="shared" si="17"/>
        <v>10286.496000000001</v>
      </c>
      <c r="Q43" s="15">
        <f t="shared" si="18"/>
        <v>57277.440000000002</v>
      </c>
      <c r="R43" s="15">
        <f t="shared" si="19"/>
        <v>109339.4016</v>
      </c>
      <c r="S43" s="15">
        <f t="shared" si="20"/>
        <v>2125.44</v>
      </c>
      <c r="T43" s="17"/>
      <c r="U43" s="17"/>
      <c r="V43" s="17"/>
      <c r="W43" s="17"/>
      <c r="X43" s="17"/>
      <c r="Y43" s="17"/>
      <c r="Z43" s="17"/>
    </row>
    <row r="44" spans="1:26" x14ac:dyDescent="0.2">
      <c r="A44" s="13"/>
      <c r="B44" s="13"/>
      <c r="C44" s="13">
        <v>51761</v>
      </c>
      <c r="D44" s="13" t="s">
        <v>54</v>
      </c>
      <c r="E44" s="13" t="s">
        <v>36</v>
      </c>
      <c r="F44" s="13" t="s">
        <v>34</v>
      </c>
      <c r="G44" s="13">
        <v>501101</v>
      </c>
      <c r="H44" s="13">
        <v>5</v>
      </c>
      <c r="I44" s="15">
        <v>605088</v>
      </c>
      <c r="J44" s="15">
        <f>35012</f>
        <v>35012</v>
      </c>
      <c r="K44" s="15">
        <v>50424</v>
      </c>
      <c r="L44" s="15">
        <f t="shared" si="21"/>
        <v>11574.119999999999</v>
      </c>
      <c r="M44" s="15">
        <f t="shared" si="22"/>
        <v>123.60000000000001</v>
      </c>
      <c r="N44" s="16">
        <v>13764</v>
      </c>
      <c r="O44" s="16"/>
      <c r="P44" s="15">
        <f t="shared" si="17"/>
        <v>10286.496000000001</v>
      </c>
      <c r="Q44" s="15">
        <f t="shared" si="18"/>
        <v>57277.440000000002</v>
      </c>
      <c r="R44" s="15">
        <f t="shared" si="19"/>
        <v>109339.4016</v>
      </c>
      <c r="S44" s="15">
        <f t="shared" si="20"/>
        <v>2125.44</v>
      </c>
      <c r="T44" s="17"/>
      <c r="U44" s="17"/>
      <c r="V44" s="17"/>
      <c r="W44" s="17"/>
      <c r="X44" s="17"/>
      <c r="Y44" s="17"/>
      <c r="Z44" s="17"/>
    </row>
    <row r="45" spans="1:26" x14ac:dyDescent="0.2">
      <c r="A45" s="13"/>
      <c r="B45" s="13"/>
      <c r="C45" s="13">
        <v>84848</v>
      </c>
      <c r="D45" s="13" t="s">
        <v>55</v>
      </c>
      <c r="E45" s="13" t="s">
        <v>36</v>
      </c>
      <c r="F45" s="13" t="s">
        <v>37</v>
      </c>
      <c r="G45" s="13">
        <v>501101</v>
      </c>
      <c r="H45" s="13">
        <v>1211</v>
      </c>
      <c r="I45" s="15">
        <v>261108</v>
      </c>
      <c r="J45" s="15">
        <v>0</v>
      </c>
      <c r="K45" s="15">
        <v>21759</v>
      </c>
      <c r="L45" s="15">
        <f t="shared" si="21"/>
        <v>11574.119999999999</v>
      </c>
      <c r="M45" s="15">
        <f t="shared" si="22"/>
        <v>123.60000000000001</v>
      </c>
      <c r="N45" s="16"/>
      <c r="O45" s="16"/>
      <c r="P45" s="15">
        <f t="shared" si="17"/>
        <v>4438.8360000000002</v>
      </c>
      <c r="Q45" s="15">
        <f t="shared" si="18"/>
        <v>57277.440000000002</v>
      </c>
      <c r="R45" s="15">
        <f t="shared" si="19"/>
        <v>47182.215600000003</v>
      </c>
      <c r="S45" s="15">
        <f t="shared" si="20"/>
        <v>2125.44</v>
      </c>
      <c r="T45" s="17"/>
      <c r="U45" s="17"/>
      <c r="V45" s="17"/>
      <c r="W45" s="17"/>
      <c r="X45" s="17"/>
      <c r="Y45" s="17"/>
      <c r="Z45" s="17"/>
    </row>
    <row r="46" spans="1:26" x14ac:dyDescent="0.2">
      <c r="A46" s="13"/>
      <c r="B46" s="13"/>
      <c r="C46" s="13">
        <v>200015</v>
      </c>
      <c r="D46" s="13" t="s">
        <v>56</v>
      </c>
      <c r="E46" s="13" t="s">
        <v>36</v>
      </c>
      <c r="F46" s="13" t="s">
        <v>37</v>
      </c>
      <c r="G46" s="13">
        <v>501101</v>
      </c>
      <c r="H46" s="13">
        <v>16</v>
      </c>
      <c r="I46" s="15">
        <v>170736</v>
      </c>
      <c r="J46" s="15">
        <v>0</v>
      </c>
      <c r="K46" s="15">
        <v>14228</v>
      </c>
      <c r="L46" s="15">
        <f t="shared" si="21"/>
        <v>11574.119999999999</v>
      </c>
      <c r="M46" s="15">
        <f t="shared" si="22"/>
        <v>123.60000000000001</v>
      </c>
      <c r="N46" s="16"/>
      <c r="O46" s="16"/>
      <c r="P46" s="15">
        <f t="shared" si="17"/>
        <v>2902.5120000000002</v>
      </c>
      <c r="Q46" s="15">
        <f t="shared" si="18"/>
        <v>57277.440000000002</v>
      </c>
      <c r="R46" s="15">
        <f t="shared" si="19"/>
        <v>30851.995200000001</v>
      </c>
      <c r="S46" s="15">
        <f t="shared" si="20"/>
        <v>2125.44</v>
      </c>
      <c r="T46" s="17"/>
      <c r="U46" s="17"/>
      <c r="V46" s="17"/>
      <c r="W46" s="17"/>
      <c r="X46" s="17"/>
      <c r="Y46" s="17"/>
      <c r="Z46" s="17"/>
    </row>
    <row r="47" spans="1:26" x14ac:dyDescent="0.2">
      <c r="A47" s="13"/>
      <c r="B47" s="13"/>
      <c r="C47" s="13">
        <v>200107</v>
      </c>
      <c r="D47" s="13" t="s">
        <v>56</v>
      </c>
      <c r="E47" s="13" t="s">
        <v>36</v>
      </c>
      <c r="F47" s="13" t="s">
        <v>37</v>
      </c>
      <c r="G47" s="13">
        <v>501101</v>
      </c>
      <c r="H47" s="13">
        <v>16</v>
      </c>
      <c r="I47" s="15">
        <v>170736</v>
      </c>
      <c r="J47" s="15">
        <v>0</v>
      </c>
      <c r="K47" s="15">
        <v>14228</v>
      </c>
      <c r="L47" s="15">
        <f t="shared" si="21"/>
        <v>11574.119999999999</v>
      </c>
      <c r="M47" s="15">
        <f t="shared" si="22"/>
        <v>123.60000000000001</v>
      </c>
      <c r="N47" s="16"/>
      <c r="O47" s="16"/>
      <c r="P47" s="15">
        <f t="shared" si="17"/>
        <v>2902.5120000000002</v>
      </c>
      <c r="Q47" s="15">
        <f t="shared" si="18"/>
        <v>57277.440000000002</v>
      </c>
      <c r="R47" s="15">
        <f t="shared" si="19"/>
        <v>30851.995200000001</v>
      </c>
      <c r="S47" s="15">
        <f t="shared" si="20"/>
        <v>2125.44</v>
      </c>
      <c r="T47" s="17"/>
      <c r="U47" s="17"/>
      <c r="V47" s="17"/>
      <c r="W47" s="17"/>
      <c r="X47" s="17"/>
      <c r="Y47" s="17"/>
      <c r="Z47" s="17"/>
    </row>
    <row r="48" spans="1:26" x14ac:dyDescent="0.2">
      <c r="A48" s="13"/>
      <c r="B48" s="13"/>
      <c r="C48" s="13">
        <v>200109</v>
      </c>
      <c r="D48" s="13" t="s">
        <v>56</v>
      </c>
      <c r="E48" s="13" t="s">
        <v>36</v>
      </c>
      <c r="F48" s="13" t="s">
        <v>37</v>
      </c>
      <c r="G48" s="13">
        <v>501101</v>
      </c>
      <c r="H48" s="13">
        <v>16</v>
      </c>
      <c r="I48" s="15">
        <v>170736</v>
      </c>
      <c r="J48" s="15">
        <v>0</v>
      </c>
      <c r="K48" s="15">
        <v>14228</v>
      </c>
      <c r="L48" s="15">
        <f t="shared" si="21"/>
        <v>11574.119999999999</v>
      </c>
      <c r="M48" s="15">
        <f t="shared" si="22"/>
        <v>123.60000000000001</v>
      </c>
      <c r="N48" s="16"/>
      <c r="O48" s="16"/>
      <c r="P48" s="15">
        <f t="shared" si="17"/>
        <v>2902.5120000000002</v>
      </c>
      <c r="Q48" s="15">
        <f t="shared" si="18"/>
        <v>57277.440000000002</v>
      </c>
      <c r="R48" s="15">
        <f t="shared" si="19"/>
        <v>30851.995200000001</v>
      </c>
      <c r="S48" s="15">
        <f t="shared" si="20"/>
        <v>2125.44</v>
      </c>
      <c r="T48" s="17"/>
      <c r="U48" s="17"/>
      <c r="V48" s="17"/>
      <c r="W48" s="17"/>
      <c r="X48" s="17"/>
      <c r="Y48" s="17"/>
      <c r="Z48" s="17"/>
    </row>
    <row r="49" spans="1:26" x14ac:dyDescent="0.2">
      <c r="A49" s="13"/>
      <c r="B49" s="13"/>
      <c r="C49" s="13">
        <v>200113</v>
      </c>
      <c r="D49" s="13" t="s">
        <v>56</v>
      </c>
      <c r="E49" s="13" t="s">
        <v>36</v>
      </c>
      <c r="F49" s="13" t="s">
        <v>37</v>
      </c>
      <c r="G49" s="13">
        <v>501101</v>
      </c>
      <c r="H49" s="13">
        <v>16</v>
      </c>
      <c r="I49" s="15">
        <v>170736</v>
      </c>
      <c r="J49" s="15">
        <v>0</v>
      </c>
      <c r="K49" s="15">
        <v>14228</v>
      </c>
      <c r="L49" s="15">
        <f t="shared" si="21"/>
        <v>11574.119999999999</v>
      </c>
      <c r="M49" s="15">
        <f t="shared" si="22"/>
        <v>123.60000000000001</v>
      </c>
      <c r="N49" s="16"/>
      <c r="O49" s="16"/>
      <c r="P49" s="15">
        <f t="shared" si="17"/>
        <v>2902.5120000000002</v>
      </c>
      <c r="Q49" s="15">
        <f t="shared" si="18"/>
        <v>57277.440000000002</v>
      </c>
      <c r="R49" s="15">
        <f t="shared" si="19"/>
        <v>30851.995200000001</v>
      </c>
      <c r="S49" s="15">
        <f t="shared" si="20"/>
        <v>2125.44</v>
      </c>
      <c r="T49" s="17"/>
      <c r="U49" s="17"/>
      <c r="V49" s="17"/>
      <c r="W49" s="17"/>
      <c r="X49" s="17"/>
      <c r="Y49" s="17"/>
      <c r="Z49" s="17"/>
    </row>
    <row r="50" spans="1:26" x14ac:dyDescent="0.2">
      <c r="A50" s="13"/>
      <c r="B50" s="13"/>
      <c r="C50" s="13">
        <v>200115</v>
      </c>
      <c r="D50" s="13" t="s">
        <v>56</v>
      </c>
      <c r="E50" s="13" t="s">
        <v>36</v>
      </c>
      <c r="F50" s="13" t="s">
        <v>37</v>
      </c>
      <c r="G50" s="13">
        <v>501101</v>
      </c>
      <c r="H50" s="13">
        <v>16</v>
      </c>
      <c r="I50" s="15">
        <v>170736</v>
      </c>
      <c r="J50" s="15">
        <v>0</v>
      </c>
      <c r="K50" s="15">
        <v>14228</v>
      </c>
      <c r="L50" s="15">
        <f t="shared" si="21"/>
        <v>11574.119999999999</v>
      </c>
      <c r="M50" s="15">
        <f t="shared" si="22"/>
        <v>123.60000000000001</v>
      </c>
      <c r="N50" s="16"/>
      <c r="O50" s="16"/>
      <c r="P50" s="15">
        <f t="shared" si="17"/>
        <v>2902.5120000000002</v>
      </c>
      <c r="Q50" s="15">
        <f t="shared" si="18"/>
        <v>57277.440000000002</v>
      </c>
      <c r="R50" s="15">
        <f t="shared" si="19"/>
        <v>30851.995200000001</v>
      </c>
      <c r="S50" s="15">
        <f t="shared" si="20"/>
        <v>2125.44</v>
      </c>
      <c r="T50" s="17"/>
      <c r="U50" s="17"/>
      <c r="V50" s="17"/>
      <c r="W50" s="17"/>
      <c r="X50" s="17"/>
      <c r="Y50" s="17"/>
      <c r="Z50" s="17"/>
    </row>
    <row r="51" spans="1:26" x14ac:dyDescent="0.2">
      <c r="A51" s="13"/>
      <c r="B51" s="13"/>
      <c r="C51" s="13">
        <v>200117</v>
      </c>
      <c r="D51" s="13" t="s">
        <v>56</v>
      </c>
      <c r="E51" s="13" t="s">
        <v>36</v>
      </c>
      <c r="F51" s="13" t="s">
        <v>37</v>
      </c>
      <c r="G51" s="13">
        <v>501101</v>
      </c>
      <c r="H51" s="13">
        <v>16</v>
      </c>
      <c r="I51" s="15">
        <v>170736</v>
      </c>
      <c r="J51" s="15">
        <v>0</v>
      </c>
      <c r="K51" s="15">
        <v>14228</v>
      </c>
      <c r="L51" s="15">
        <f t="shared" si="21"/>
        <v>11574.119999999999</v>
      </c>
      <c r="M51" s="15">
        <f t="shared" si="22"/>
        <v>123.60000000000001</v>
      </c>
      <c r="N51" s="16"/>
      <c r="O51" s="16"/>
      <c r="P51" s="15">
        <f t="shared" si="17"/>
        <v>2902.5120000000002</v>
      </c>
      <c r="Q51" s="15">
        <f t="shared" si="18"/>
        <v>57277.440000000002</v>
      </c>
      <c r="R51" s="15">
        <f t="shared" si="19"/>
        <v>30851.995200000001</v>
      </c>
      <c r="S51" s="15">
        <f t="shared" si="20"/>
        <v>2125.44</v>
      </c>
      <c r="T51" s="17"/>
      <c r="U51" s="17"/>
      <c r="V51" s="17"/>
      <c r="W51" s="17"/>
      <c r="X51" s="17"/>
      <c r="Y51" s="17"/>
      <c r="Z51" s="17"/>
    </row>
    <row r="52" spans="1:26" x14ac:dyDescent="0.2">
      <c r="A52" s="13"/>
      <c r="B52" s="13"/>
      <c r="C52" s="13">
        <v>200118</v>
      </c>
      <c r="D52" s="13" t="s">
        <v>56</v>
      </c>
      <c r="E52" s="13" t="s">
        <v>36</v>
      </c>
      <c r="F52" s="13" t="s">
        <v>37</v>
      </c>
      <c r="G52" s="13">
        <v>501101</v>
      </c>
      <c r="H52" s="13">
        <v>16</v>
      </c>
      <c r="I52" s="15">
        <v>170736</v>
      </c>
      <c r="J52" s="15">
        <v>0</v>
      </c>
      <c r="K52" s="15">
        <v>14228</v>
      </c>
      <c r="L52" s="15">
        <f t="shared" si="21"/>
        <v>11574.119999999999</v>
      </c>
      <c r="M52" s="15">
        <f t="shared" si="22"/>
        <v>123.60000000000001</v>
      </c>
      <c r="N52" s="16"/>
      <c r="O52" s="16"/>
      <c r="P52" s="15">
        <f t="shared" si="17"/>
        <v>2902.5120000000002</v>
      </c>
      <c r="Q52" s="15">
        <f t="shared" si="18"/>
        <v>57277.440000000002</v>
      </c>
      <c r="R52" s="15">
        <f t="shared" si="19"/>
        <v>30851.995200000001</v>
      </c>
      <c r="S52" s="15">
        <f t="shared" si="20"/>
        <v>2125.44</v>
      </c>
      <c r="T52" s="17"/>
      <c r="U52" s="17"/>
      <c r="V52" s="17"/>
      <c r="W52" s="17"/>
      <c r="X52" s="17"/>
      <c r="Y52" s="17"/>
      <c r="Z52" s="17"/>
    </row>
    <row r="53" spans="1:26" x14ac:dyDescent="0.2">
      <c r="A53" s="13"/>
      <c r="B53" s="13"/>
      <c r="C53" s="13">
        <v>200120</v>
      </c>
      <c r="D53" s="13" t="s">
        <v>56</v>
      </c>
      <c r="E53" s="13" t="s">
        <v>36</v>
      </c>
      <c r="F53" s="13" t="s">
        <v>37</v>
      </c>
      <c r="G53" s="13">
        <v>501101</v>
      </c>
      <c r="H53" s="13">
        <v>16</v>
      </c>
      <c r="I53" s="15">
        <v>170736</v>
      </c>
      <c r="J53" s="15">
        <v>0</v>
      </c>
      <c r="K53" s="15">
        <v>14228</v>
      </c>
      <c r="L53" s="15">
        <f t="shared" si="21"/>
        <v>11574.119999999999</v>
      </c>
      <c r="M53" s="15">
        <f t="shared" si="22"/>
        <v>123.60000000000001</v>
      </c>
      <c r="N53" s="16"/>
      <c r="O53" s="16"/>
      <c r="P53" s="15">
        <f t="shared" si="17"/>
        <v>2902.5120000000002</v>
      </c>
      <c r="Q53" s="15">
        <f t="shared" si="18"/>
        <v>57277.440000000002</v>
      </c>
      <c r="R53" s="15">
        <f t="shared" si="19"/>
        <v>30851.995200000001</v>
      </c>
      <c r="S53" s="15">
        <f t="shared" si="20"/>
        <v>2125.44</v>
      </c>
      <c r="T53" s="17"/>
      <c r="U53" s="17"/>
      <c r="V53" s="17"/>
      <c r="W53" s="17"/>
      <c r="X53" s="17"/>
      <c r="Y53" s="17"/>
      <c r="Z53" s="17"/>
    </row>
    <row r="54" spans="1:26" x14ac:dyDescent="0.2">
      <c r="A54" s="13"/>
      <c r="B54" s="13"/>
      <c r="C54" s="13">
        <v>200122</v>
      </c>
      <c r="D54" s="13" t="s">
        <v>56</v>
      </c>
      <c r="E54" s="13" t="s">
        <v>36</v>
      </c>
      <c r="F54" s="13" t="s">
        <v>37</v>
      </c>
      <c r="G54" s="13">
        <v>501101</v>
      </c>
      <c r="H54" s="13">
        <v>16</v>
      </c>
      <c r="I54" s="15">
        <v>170736</v>
      </c>
      <c r="J54" s="15">
        <v>0</v>
      </c>
      <c r="K54" s="15">
        <v>14228</v>
      </c>
      <c r="L54" s="15">
        <f t="shared" si="21"/>
        <v>11574.119999999999</v>
      </c>
      <c r="M54" s="15">
        <f t="shared" si="22"/>
        <v>123.60000000000001</v>
      </c>
      <c r="N54" s="16"/>
      <c r="O54" s="16"/>
      <c r="P54" s="15">
        <f t="shared" si="17"/>
        <v>2902.5120000000002</v>
      </c>
      <c r="Q54" s="15">
        <f t="shared" si="18"/>
        <v>57277.440000000002</v>
      </c>
      <c r="R54" s="15">
        <f t="shared" si="19"/>
        <v>30851.995200000001</v>
      </c>
      <c r="S54" s="15">
        <f t="shared" si="20"/>
        <v>2125.44</v>
      </c>
      <c r="T54" s="17"/>
      <c r="U54" s="17"/>
      <c r="V54" s="17"/>
      <c r="W54" s="17"/>
      <c r="X54" s="17"/>
      <c r="Y54" s="17"/>
      <c r="Z54" s="17"/>
    </row>
    <row r="55" spans="1:26" x14ac:dyDescent="0.2">
      <c r="A55" s="13"/>
      <c r="B55" s="13"/>
      <c r="C55" s="13">
        <v>200124</v>
      </c>
      <c r="D55" s="13" t="s">
        <v>56</v>
      </c>
      <c r="E55" s="13" t="s">
        <v>36</v>
      </c>
      <c r="F55" s="13" t="s">
        <v>37</v>
      </c>
      <c r="G55" s="13">
        <v>501101</v>
      </c>
      <c r="H55" s="13">
        <v>16</v>
      </c>
      <c r="I55" s="15">
        <v>170736</v>
      </c>
      <c r="J55" s="15">
        <v>0</v>
      </c>
      <c r="K55" s="15">
        <v>14228</v>
      </c>
      <c r="L55" s="15">
        <f t="shared" si="21"/>
        <v>11574.119999999999</v>
      </c>
      <c r="M55" s="15">
        <f t="shared" si="22"/>
        <v>123.60000000000001</v>
      </c>
      <c r="N55" s="16"/>
      <c r="O55" s="16"/>
      <c r="P55" s="15">
        <f t="shared" si="17"/>
        <v>2902.5120000000002</v>
      </c>
      <c r="Q55" s="15">
        <f t="shared" si="18"/>
        <v>57277.440000000002</v>
      </c>
      <c r="R55" s="15">
        <f t="shared" si="19"/>
        <v>30851.995200000001</v>
      </c>
      <c r="S55" s="15">
        <f t="shared" si="20"/>
        <v>2125.44</v>
      </c>
      <c r="T55" s="17"/>
      <c r="U55" s="17"/>
      <c r="V55" s="17"/>
      <c r="W55" s="17"/>
      <c r="X55" s="17"/>
      <c r="Y55" s="17"/>
      <c r="Z55" s="17"/>
    </row>
    <row r="56" spans="1:26" x14ac:dyDescent="0.2">
      <c r="A56" s="13"/>
      <c r="B56" s="13"/>
      <c r="C56" s="13">
        <v>200132</v>
      </c>
      <c r="D56" s="13" t="s">
        <v>56</v>
      </c>
      <c r="E56" s="13" t="s">
        <v>36</v>
      </c>
      <c r="F56" s="13" t="s">
        <v>34</v>
      </c>
      <c r="G56" s="13">
        <v>501101</v>
      </c>
      <c r="H56" s="13">
        <v>16</v>
      </c>
      <c r="I56" s="15">
        <v>170736</v>
      </c>
      <c r="J56" s="15">
        <v>0</v>
      </c>
      <c r="K56" s="15">
        <v>14228</v>
      </c>
      <c r="L56" s="15">
        <f t="shared" si="21"/>
        <v>11574.119999999999</v>
      </c>
      <c r="M56" s="15">
        <f t="shared" si="22"/>
        <v>123.60000000000001</v>
      </c>
      <c r="N56" s="16"/>
      <c r="O56" s="16"/>
      <c r="P56" s="15">
        <f t="shared" si="17"/>
        <v>2902.5120000000002</v>
      </c>
      <c r="Q56" s="15">
        <f t="shared" si="18"/>
        <v>57277.440000000002</v>
      </c>
      <c r="R56" s="15">
        <f t="shared" si="19"/>
        <v>30851.995200000001</v>
      </c>
      <c r="S56" s="15">
        <f t="shared" si="20"/>
        <v>2125.44</v>
      </c>
      <c r="T56" s="17"/>
      <c r="U56" s="17"/>
      <c r="V56" s="17"/>
      <c r="W56" s="17"/>
      <c r="X56" s="17"/>
      <c r="Y56" s="17"/>
      <c r="Z56" s="17"/>
    </row>
    <row r="57" spans="1:26" x14ac:dyDescent="0.2">
      <c r="A57" s="13"/>
      <c r="B57" s="13"/>
      <c r="C57" s="13">
        <v>200169</v>
      </c>
      <c r="D57" s="13" t="s">
        <v>57</v>
      </c>
      <c r="E57" s="13" t="s">
        <v>36</v>
      </c>
      <c r="F57" s="13" t="s">
        <v>37</v>
      </c>
      <c r="G57" s="13">
        <v>501101</v>
      </c>
      <c r="H57" s="13">
        <v>11</v>
      </c>
      <c r="I57" s="15">
        <v>261108</v>
      </c>
      <c r="J57" s="15">
        <v>0</v>
      </c>
      <c r="K57" s="15">
        <v>21759</v>
      </c>
      <c r="L57" s="15">
        <f t="shared" si="21"/>
        <v>11574.119999999999</v>
      </c>
      <c r="M57" s="15">
        <f t="shared" si="22"/>
        <v>123.60000000000001</v>
      </c>
      <c r="N57" s="16"/>
      <c r="O57" s="16"/>
      <c r="P57" s="15">
        <f t="shared" si="17"/>
        <v>4438.8360000000002</v>
      </c>
      <c r="Q57" s="15">
        <f t="shared" si="18"/>
        <v>57277.440000000002</v>
      </c>
      <c r="R57" s="15">
        <f t="shared" si="19"/>
        <v>47182.215600000003</v>
      </c>
      <c r="S57" s="15">
        <f t="shared" si="20"/>
        <v>2125.44</v>
      </c>
      <c r="T57" s="17"/>
      <c r="U57" s="17"/>
      <c r="V57" s="17"/>
      <c r="W57" s="17"/>
      <c r="X57" s="17"/>
      <c r="Y57" s="17"/>
      <c r="Z57" s="17"/>
    </row>
    <row r="58" spans="1:26" x14ac:dyDescent="0.2">
      <c r="A58" s="13"/>
      <c r="B58" s="13"/>
      <c r="C58" s="13">
        <v>200175</v>
      </c>
      <c r="D58" s="13" t="s">
        <v>56</v>
      </c>
      <c r="E58" s="13" t="s">
        <v>36</v>
      </c>
      <c r="F58" s="13" t="s">
        <v>34</v>
      </c>
      <c r="G58" s="13">
        <v>501101</v>
      </c>
      <c r="H58" s="13">
        <v>16</v>
      </c>
      <c r="I58" s="15">
        <v>170736</v>
      </c>
      <c r="J58" s="15">
        <v>0</v>
      </c>
      <c r="K58" s="15">
        <v>14228</v>
      </c>
      <c r="L58" s="15">
        <f t="shared" si="21"/>
        <v>11574.119999999999</v>
      </c>
      <c r="M58" s="15">
        <f t="shared" si="22"/>
        <v>123.60000000000001</v>
      </c>
      <c r="N58" s="16"/>
      <c r="O58" s="16"/>
      <c r="P58" s="15">
        <f t="shared" si="17"/>
        <v>2902.5120000000002</v>
      </c>
      <c r="Q58" s="15">
        <f t="shared" si="18"/>
        <v>57277.440000000002</v>
      </c>
      <c r="R58" s="15">
        <f t="shared" si="19"/>
        <v>30851.995200000001</v>
      </c>
      <c r="S58" s="15">
        <f t="shared" si="20"/>
        <v>2125.44</v>
      </c>
      <c r="T58" s="17"/>
      <c r="U58" s="17"/>
      <c r="V58" s="17"/>
      <c r="W58" s="17"/>
      <c r="X58" s="17"/>
      <c r="Y58" s="17"/>
      <c r="Z58" s="17"/>
    </row>
    <row r="59" spans="1:26" x14ac:dyDescent="0.2">
      <c r="A59" s="13"/>
      <c r="B59" s="13"/>
      <c r="C59" s="13">
        <v>200256</v>
      </c>
      <c r="D59" s="13" t="s">
        <v>49</v>
      </c>
      <c r="E59" s="13" t="s">
        <v>36</v>
      </c>
      <c r="F59" s="13" t="s">
        <v>37</v>
      </c>
      <c r="G59" s="13">
        <v>501101</v>
      </c>
      <c r="H59" s="13">
        <v>11</v>
      </c>
      <c r="I59" s="15">
        <v>261108</v>
      </c>
      <c r="J59" s="15">
        <v>0</v>
      </c>
      <c r="K59" s="15">
        <v>21759</v>
      </c>
      <c r="L59" s="15">
        <f t="shared" si="21"/>
        <v>11574.119999999999</v>
      </c>
      <c r="M59" s="15">
        <f t="shared" si="22"/>
        <v>123.60000000000001</v>
      </c>
      <c r="N59" s="16"/>
      <c r="O59" s="16"/>
      <c r="P59" s="15">
        <f t="shared" si="17"/>
        <v>4438.8360000000002</v>
      </c>
      <c r="Q59" s="15">
        <f t="shared" si="18"/>
        <v>57277.440000000002</v>
      </c>
      <c r="R59" s="15">
        <f t="shared" si="19"/>
        <v>47182.215600000003</v>
      </c>
      <c r="S59" s="15">
        <f t="shared" si="20"/>
        <v>2125.44</v>
      </c>
      <c r="T59" s="17"/>
      <c r="U59" s="17"/>
      <c r="V59" s="17"/>
      <c r="W59" s="17"/>
      <c r="X59" s="17"/>
      <c r="Y59" s="17"/>
      <c r="Z59" s="17"/>
    </row>
    <row r="60" spans="1:26" x14ac:dyDescent="0.2">
      <c r="A60" s="13"/>
      <c r="B60" s="13"/>
      <c r="C60" s="13">
        <v>200396</v>
      </c>
      <c r="D60" s="13" t="s">
        <v>58</v>
      </c>
      <c r="E60" s="13" t="s">
        <v>36</v>
      </c>
      <c r="F60" s="13" t="s">
        <v>37</v>
      </c>
      <c r="G60" s="29">
        <v>501109</v>
      </c>
      <c r="H60" s="13">
        <v>6</v>
      </c>
      <c r="I60" s="15">
        <v>494856</v>
      </c>
      <c r="J60" s="15">
        <v>0</v>
      </c>
      <c r="K60" s="15">
        <v>41238</v>
      </c>
      <c r="L60" s="15">
        <f t="shared" si="21"/>
        <v>11574.119999999999</v>
      </c>
      <c r="M60" s="15">
        <f t="shared" si="22"/>
        <v>123.60000000000001</v>
      </c>
      <c r="N60" s="16">
        <v>15418</v>
      </c>
      <c r="O60" s="16"/>
      <c r="P60" s="15">
        <f t="shared" si="17"/>
        <v>8412.5520000000015</v>
      </c>
      <c r="Q60" s="15">
        <f t="shared" si="18"/>
        <v>57277.440000000002</v>
      </c>
      <c r="R60" s="15">
        <f t="shared" si="19"/>
        <v>89420.479200000002</v>
      </c>
      <c r="S60" s="15">
        <f t="shared" si="20"/>
        <v>2125.44</v>
      </c>
      <c r="T60" s="17"/>
      <c r="U60" s="17"/>
      <c r="V60" s="17"/>
      <c r="W60" s="17"/>
      <c r="X60" s="17"/>
      <c r="Y60" s="17"/>
      <c r="Z60" s="17"/>
    </row>
    <row r="61" spans="1:26" s="20" customFormat="1" ht="13.5" thickBot="1" x14ac:dyDescent="0.25">
      <c r="G61" s="30"/>
      <c r="I61" s="22">
        <f t="shared" ref="I61:Z61" si="23">SUM(I40:I60)</f>
        <v>7090046</v>
      </c>
      <c r="J61" s="22">
        <f t="shared" si="23"/>
        <v>55412</v>
      </c>
      <c r="K61" s="22">
        <f t="shared" si="23"/>
        <v>428523</v>
      </c>
      <c r="L61" s="22">
        <f t="shared" si="23"/>
        <v>231482.39999999994</v>
      </c>
      <c r="M61" s="22">
        <f t="shared" si="23"/>
        <v>2471.9999999999991</v>
      </c>
      <c r="N61" s="22">
        <f t="shared" si="23"/>
        <v>56710</v>
      </c>
      <c r="O61" s="22">
        <f t="shared" si="23"/>
        <v>0</v>
      </c>
      <c r="P61" s="22">
        <f t="shared" si="23"/>
        <v>120530.78200000002</v>
      </c>
      <c r="Q61" s="22">
        <f t="shared" si="23"/>
        <v>1202826.2399999995</v>
      </c>
      <c r="R61" s="22">
        <f t="shared" si="23"/>
        <v>1281171.3121999998</v>
      </c>
      <c r="S61" s="22">
        <f t="shared" si="23"/>
        <v>44634.240000000005</v>
      </c>
      <c r="T61" s="22">
        <f t="shared" si="23"/>
        <v>0</v>
      </c>
      <c r="U61" s="22">
        <f t="shared" si="23"/>
        <v>0</v>
      </c>
      <c r="V61" s="22">
        <f t="shared" si="23"/>
        <v>0</v>
      </c>
      <c r="W61" s="22">
        <f t="shared" si="23"/>
        <v>0</v>
      </c>
      <c r="X61" s="22">
        <f t="shared" si="23"/>
        <v>0</v>
      </c>
      <c r="Y61" s="22">
        <f t="shared" si="23"/>
        <v>0</v>
      </c>
      <c r="Z61" s="22">
        <f t="shared" si="23"/>
        <v>0</v>
      </c>
    </row>
    <row r="62" spans="1:26" s="20" customFormat="1" ht="13.5" thickTop="1" x14ac:dyDescent="0.2">
      <c r="I62" s="23"/>
      <c r="J62" s="23"/>
      <c r="K62" s="23"/>
      <c r="L62" s="23"/>
      <c r="M62" s="23"/>
      <c r="N62" s="24"/>
      <c r="O62" s="24"/>
      <c r="P62" s="23"/>
      <c r="Q62" s="23"/>
      <c r="R62" s="23"/>
      <c r="S62" s="23"/>
      <c r="T62" s="25"/>
      <c r="U62" s="25"/>
      <c r="V62" s="25"/>
      <c r="W62" s="25"/>
      <c r="X62" s="25"/>
      <c r="Y62" s="25"/>
      <c r="Z62" s="25"/>
    </row>
    <row r="63" spans="1:26" s="20" customFormat="1" x14ac:dyDescent="0.2">
      <c r="A63" s="26"/>
      <c r="B63" s="26"/>
      <c r="C63" s="26"/>
      <c r="D63" s="26"/>
      <c r="E63" s="26"/>
      <c r="F63" s="26"/>
      <c r="G63" s="26"/>
      <c r="H63" s="26"/>
      <c r="I63" s="27"/>
      <c r="J63" s="27"/>
      <c r="K63" s="27"/>
      <c r="L63" s="27"/>
      <c r="M63" s="27"/>
      <c r="N63" s="28"/>
      <c r="O63" s="28"/>
      <c r="P63" s="27"/>
      <c r="Q63" s="27"/>
      <c r="R63" s="27"/>
      <c r="S63" s="27"/>
      <c r="T63" s="28"/>
      <c r="U63" s="28"/>
      <c r="V63" s="28"/>
      <c r="W63" s="28"/>
      <c r="X63" s="28"/>
      <c r="Y63" s="28"/>
      <c r="Z63" s="28"/>
    </row>
    <row r="64" spans="1:26" x14ac:dyDescent="0.2">
      <c r="A64" s="13"/>
      <c r="B64" s="13"/>
      <c r="C64" s="13">
        <v>29719</v>
      </c>
      <c r="D64" s="13" t="s">
        <v>59</v>
      </c>
      <c r="E64" s="13" t="s">
        <v>36</v>
      </c>
      <c r="F64" s="13" t="s">
        <v>37</v>
      </c>
      <c r="G64" s="13">
        <v>501103</v>
      </c>
      <c r="H64" s="13">
        <v>6</v>
      </c>
      <c r="I64" s="15">
        <v>537492</v>
      </c>
      <c r="J64" s="15">
        <f>450*12</f>
        <v>5400</v>
      </c>
      <c r="K64" s="15">
        <v>44791</v>
      </c>
      <c r="L64" s="15">
        <f>964.51*12</f>
        <v>11574.119999999999</v>
      </c>
      <c r="M64" s="15">
        <f>10.3*12</f>
        <v>123.60000000000001</v>
      </c>
      <c r="N64" s="16">
        <v>10746.75</v>
      </c>
      <c r="O64" s="16"/>
      <c r="P64" s="15">
        <f>I64*1.7%</f>
        <v>9137.3640000000014</v>
      </c>
      <c r="Q64" s="15">
        <f>4773.12*12</f>
        <v>57277.440000000002</v>
      </c>
      <c r="R64" s="15">
        <f>18.07%*I64</f>
        <v>97124.804399999994</v>
      </c>
      <c r="S64" s="15">
        <f>177.12*12</f>
        <v>2125.44</v>
      </c>
      <c r="T64" s="17"/>
      <c r="U64" s="17"/>
      <c r="V64" s="17"/>
      <c r="W64" s="17"/>
      <c r="X64" s="17"/>
      <c r="Y64" s="17"/>
      <c r="Z64" s="17"/>
    </row>
    <row r="65" spans="1:26" x14ac:dyDescent="0.2">
      <c r="A65" s="13"/>
      <c r="B65" s="13"/>
      <c r="C65" s="13">
        <v>36715</v>
      </c>
      <c r="D65" s="13" t="s">
        <v>60</v>
      </c>
      <c r="E65" s="13" t="s">
        <v>36</v>
      </c>
      <c r="F65" s="13" t="s">
        <v>34</v>
      </c>
      <c r="G65" s="13">
        <v>501103</v>
      </c>
      <c r="H65" s="13">
        <v>706</v>
      </c>
      <c r="I65" s="15">
        <v>537492</v>
      </c>
      <c r="J65" s="15">
        <f>500*12</f>
        <v>6000</v>
      </c>
      <c r="K65" s="15">
        <v>44791</v>
      </c>
      <c r="L65" s="15">
        <f>964.51*12</f>
        <v>11574.119999999999</v>
      </c>
      <c r="M65" s="15">
        <f>10.3*12</f>
        <v>123.60000000000001</v>
      </c>
      <c r="N65" s="16">
        <v>10746.75</v>
      </c>
      <c r="O65" s="16"/>
      <c r="P65" s="15">
        <f>I65*1.7%</f>
        <v>9137.3640000000014</v>
      </c>
      <c r="Q65" s="15">
        <f>4773.12*12</f>
        <v>57277.440000000002</v>
      </c>
      <c r="R65" s="15">
        <f>18.07%*I65</f>
        <v>97124.804399999994</v>
      </c>
      <c r="S65" s="15">
        <f>177.12*12</f>
        <v>2125.44</v>
      </c>
      <c r="T65" s="17"/>
      <c r="U65" s="17"/>
      <c r="V65" s="17"/>
      <c r="W65" s="17"/>
      <c r="X65" s="17"/>
      <c r="Y65" s="17"/>
      <c r="Z65" s="17"/>
    </row>
    <row r="66" spans="1:26" x14ac:dyDescent="0.2">
      <c r="A66" s="13"/>
      <c r="B66" s="13"/>
      <c r="C66" s="13">
        <v>44066</v>
      </c>
      <c r="D66" s="13" t="s">
        <v>61</v>
      </c>
      <c r="E66" s="13" t="s">
        <v>36</v>
      </c>
      <c r="F66" s="13" t="s">
        <v>37</v>
      </c>
      <c r="G66" s="13">
        <v>501103</v>
      </c>
      <c r="H66" s="13">
        <v>6</v>
      </c>
      <c r="I66" s="15">
        <v>467844</v>
      </c>
      <c r="J66" s="15">
        <f>550*12</f>
        <v>6600</v>
      </c>
      <c r="K66" s="15">
        <v>38987</v>
      </c>
      <c r="L66" s="15">
        <f>964.51*12</f>
        <v>11574.119999999999</v>
      </c>
      <c r="M66" s="15">
        <f>10.3*12</f>
        <v>123.60000000000001</v>
      </c>
      <c r="N66" s="16">
        <v>8424.75</v>
      </c>
      <c r="O66" s="16"/>
      <c r="P66" s="15">
        <f>I66*1.7%</f>
        <v>7953.3480000000009</v>
      </c>
      <c r="Q66" s="15">
        <f>4773.12*12</f>
        <v>57277.440000000002</v>
      </c>
      <c r="R66" s="15">
        <f>18.07%*I66</f>
        <v>84539.410799999998</v>
      </c>
      <c r="S66" s="15">
        <f>177.12*12</f>
        <v>2125.44</v>
      </c>
      <c r="T66" s="17"/>
      <c r="U66" s="17"/>
      <c r="V66" s="17"/>
      <c r="W66" s="17"/>
      <c r="X66" s="17"/>
      <c r="Y66" s="17"/>
      <c r="Z66" s="17"/>
    </row>
    <row r="67" spans="1:26" x14ac:dyDescent="0.2">
      <c r="A67" s="13"/>
      <c r="B67" s="13"/>
      <c r="C67" s="13">
        <v>200044</v>
      </c>
      <c r="D67" s="13" t="s">
        <v>57</v>
      </c>
      <c r="E67" s="13" t="s">
        <v>36</v>
      </c>
      <c r="F67" s="13" t="s">
        <v>34</v>
      </c>
      <c r="G67" s="13">
        <v>501103</v>
      </c>
      <c r="H67" s="13">
        <v>11</v>
      </c>
      <c r="I67" s="15">
        <v>261108</v>
      </c>
      <c r="J67" s="15">
        <v>0</v>
      </c>
      <c r="K67" s="15">
        <v>21759</v>
      </c>
      <c r="L67" s="15">
        <f>964.51*12</f>
        <v>11574.119999999999</v>
      </c>
      <c r="M67" s="15">
        <f>10.3*12</f>
        <v>123.60000000000001</v>
      </c>
      <c r="N67" s="16"/>
      <c r="O67" s="16"/>
      <c r="P67" s="15">
        <f>I67*1.7%</f>
        <v>4438.8360000000002</v>
      </c>
      <c r="Q67" s="15">
        <f>4773.12*12</f>
        <v>57277.440000000002</v>
      </c>
      <c r="R67" s="15">
        <f>18.07%*I67</f>
        <v>47182.215600000003</v>
      </c>
      <c r="S67" s="15">
        <f>177.12*12</f>
        <v>2125.44</v>
      </c>
      <c r="T67" s="17"/>
      <c r="U67" s="17"/>
      <c r="V67" s="17"/>
      <c r="W67" s="17"/>
      <c r="X67" s="17"/>
      <c r="Y67" s="17"/>
      <c r="Z67" s="17"/>
    </row>
    <row r="68" spans="1:26" s="20" customFormat="1" ht="13.5" thickBot="1" x14ac:dyDescent="0.25">
      <c r="G68" s="31"/>
      <c r="I68" s="22">
        <f t="shared" ref="I68:Z68" si="24">SUM(I64:I67)</f>
        <v>1803936</v>
      </c>
      <c r="J68" s="22">
        <f t="shared" si="24"/>
        <v>18000</v>
      </c>
      <c r="K68" s="22">
        <f t="shared" si="24"/>
        <v>150328</v>
      </c>
      <c r="L68" s="22">
        <f t="shared" si="24"/>
        <v>46296.479999999996</v>
      </c>
      <c r="M68" s="22">
        <f t="shared" si="24"/>
        <v>494.40000000000003</v>
      </c>
      <c r="N68" s="22">
        <f t="shared" si="24"/>
        <v>29918.25</v>
      </c>
      <c r="O68" s="22">
        <f t="shared" si="24"/>
        <v>0</v>
      </c>
      <c r="P68" s="22">
        <f t="shared" si="24"/>
        <v>30666.912000000004</v>
      </c>
      <c r="Q68" s="22">
        <f t="shared" si="24"/>
        <v>229109.76000000001</v>
      </c>
      <c r="R68" s="22">
        <f t="shared" si="24"/>
        <v>325971.2352</v>
      </c>
      <c r="S68" s="22">
        <f t="shared" si="24"/>
        <v>8501.76</v>
      </c>
      <c r="T68" s="22">
        <f t="shared" si="24"/>
        <v>0</v>
      </c>
      <c r="U68" s="22">
        <f t="shared" si="24"/>
        <v>0</v>
      </c>
      <c r="V68" s="22">
        <f t="shared" si="24"/>
        <v>0</v>
      </c>
      <c r="W68" s="22">
        <f t="shared" si="24"/>
        <v>0</v>
      </c>
      <c r="X68" s="22">
        <f t="shared" si="24"/>
        <v>0</v>
      </c>
      <c r="Y68" s="22">
        <f t="shared" si="24"/>
        <v>0</v>
      </c>
      <c r="Z68" s="22">
        <f t="shared" si="24"/>
        <v>0</v>
      </c>
    </row>
    <row r="69" spans="1:26" s="20" customFormat="1" ht="13.5" thickTop="1" x14ac:dyDescent="0.2">
      <c r="I69" s="23"/>
      <c r="J69" s="23"/>
      <c r="K69" s="23"/>
      <c r="L69" s="23"/>
      <c r="M69" s="23"/>
      <c r="N69" s="24"/>
      <c r="O69" s="24"/>
      <c r="P69" s="23"/>
      <c r="Q69" s="23"/>
      <c r="R69" s="23"/>
      <c r="S69" s="23"/>
      <c r="T69" s="25"/>
      <c r="U69" s="25"/>
      <c r="V69" s="25"/>
      <c r="W69" s="25"/>
      <c r="X69" s="25"/>
      <c r="Y69" s="25"/>
      <c r="Z69" s="25"/>
    </row>
    <row r="70" spans="1:26" s="20" customFormat="1" x14ac:dyDescent="0.2">
      <c r="A70" s="26"/>
      <c r="B70" s="26"/>
      <c r="C70" s="26"/>
      <c r="D70" s="26"/>
      <c r="E70" s="26"/>
      <c r="F70" s="26"/>
      <c r="G70" s="26"/>
      <c r="H70" s="26"/>
      <c r="I70" s="27"/>
      <c r="J70" s="27"/>
      <c r="K70" s="27"/>
      <c r="L70" s="27"/>
      <c r="M70" s="27"/>
      <c r="N70" s="28"/>
      <c r="O70" s="28"/>
      <c r="P70" s="27"/>
      <c r="Q70" s="27"/>
      <c r="R70" s="27"/>
      <c r="S70" s="27"/>
      <c r="T70" s="28"/>
      <c r="U70" s="28"/>
      <c r="V70" s="28"/>
      <c r="W70" s="28"/>
      <c r="X70" s="28"/>
      <c r="Y70" s="28"/>
      <c r="Z70" s="28"/>
    </row>
    <row r="71" spans="1:26" x14ac:dyDescent="0.2">
      <c r="A71" s="13"/>
      <c r="B71" s="13"/>
      <c r="C71" s="13">
        <v>54124</v>
      </c>
      <c r="D71" s="13" t="s">
        <v>62</v>
      </c>
      <c r="E71" s="13" t="s">
        <v>36</v>
      </c>
      <c r="F71" s="13" t="s">
        <v>37</v>
      </c>
      <c r="G71" s="13">
        <v>501105</v>
      </c>
      <c r="H71" s="13">
        <v>5</v>
      </c>
      <c r="I71" s="15">
        <v>605088</v>
      </c>
      <c r="J71" s="15">
        <f>750*12</f>
        <v>9000</v>
      </c>
      <c r="K71" s="15">
        <v>50424</v>
      </c>
      <c r="L71" s="15">
        <f>964.51*12</f>
        <v>11574.119999999999</v>
      </c>
      <c r="M71" s="15">
        <f>10.3*12</f>
        <v>123.60000000000001</v>
      </c>
      <c r="N71" s="16">
        <v>14308</v>
      </c>
      <c r="O71" s="16"/>
      <c r="P71" s="15">
        <f>I71*1.7%</f>
        <v>10286.496000000001</v>
      </c>
      <c r="Q71" s="15">
        <f>4773.12*12</f>
        <v>57277.440000000002</v>
      </c>
      <c r="R71" s="15">
        <f>18.07%*I71</f>
        <v>109339.4016</v>
      </c>
      <c r="S71" s="15">
        <f>177.12*12</f>
        <v>2125.44</v>
      </c>
      <c r="T71" s="17"/>
      <c r="U71" s="17"/>
      <c r="V71" s="17"/>
      <c r="W71" s="17"/>
      <c r="X71" s="17"/>
      <c r="Y71" s="17"/>
      <c r="Z71" s="17"/>
    </row>
    <row r="72" spans="1:26" x14ac:dyDescent="0.2">
      <c r="A72" s="13"/>
      <c r="B72" s="13"/>
      <c r="C72" s="13">
        <v>88640</v>
      </c>
      <c r="D72" s="13" t="s">
        <v>63</v>
      </c>
      <c r="E72" s="13" t="s">
        <v>36</v>
      </c>
      <c r="F72" s="13" t="s">
        <v>34</v>
      </c>
      <c r="G72" s="13">
        <v>501105</v>
      </c>
      <c r="H72" s="13">
        <v>6</v>
      </c>
      <c r="I72" s="15">
        <v>523464</v>
      </c>
      <c r="J72" s="15">
        <f>350*12</f>
        <v>4200</v>
      </c>
      <c r="K72" s="15">
        <v>43622</v>
      </c>
      <c r="L72" s="15">
        <f>964.51*12</f>
        <v>11574.119999999999</v>
      </c>
      <c r="M72" s="15">
        <f>10.3*12</f>
        <v>123.60000000000001</v>
      </c>
      <c r="N72" s="16">
        <v>12150.75</v>
      </c>
      <c r="O72" s="16"/>
      <c r="P72" s="15">
        <f>I72*1.7%</f>
        <v>8898.8880000000008</v>
      </c>
      <c r="Q72" s="15">
        <f>4773.12*12</f>
        <v>57277.440000000002</v>
      </c>
      <c r="R72" s="15">
        <f>18.07%*I72</f>
        <v>94589.944799999997</v>
      </c>
      <c r="S72" s="15">
        <f>177.12*12</f>
        <v>2125.44</v>
      </c>
      <c r="T72" s="17"/>
      <c r="U72" s="17"/>
      <c r="V72" s="17"/>
      <c r="W72" s="17"/>
      <c r="X72" s="17"/>
      <c r="Y72" s="17"/>
      <c r="Z72" s="17"/>
    </row>
    <row r="73" spans="1:26" x14ac:dyDescent="0.2">
      <c r="A73" s="13"/>
      <c r="B73" s="13"/>
      <c r="C73" s="13">
        <v>200234</v>
      </c>
      <c r="D73" s="13" t="s">
        <v>64</v>
      </c>
      <c r="E73" s="13" t="s">
        <v>36</v>
      </c>
      <c r="F73" s="13" t="s">
        <v>34</v>
      </c>
      <c r="G73" s="13">
        <v>501105</v>
      </c>
      <c r="H73" s="13">
        <v>7</v>
      </c>
      <c r="I73" s="15">
        <v>416988</v>
      </c>
      <c r="J73" s="15">
        <v>0</v>
      </c>
      <c r="K73" s="15">
        <v>34749</v>
      </c>
      <c r="L73" s="15">
        <f>964.51*12</f>
        <v>11574.119999999999</v>
      </c>
      <c r="M73" s="15">
        <f>10.3*12</f>
        <v>123.60000000000001</v>
      </c>
      <c r="N73" s="16"/>
      <c r="O73" s="16"/>
      <c r="P73" s="15">
        <f>I73*1.7%</f>
        <v>7088.7960000000003</v>
      </c>
      <c r="Q73" s="15">
        <f>4773.12*12</f>
        <v>57277.440000000002</v>
      </c>
      <c r="R73" s="15">
        <f>18.07%*I73</f>
        <v>75349.731599999999</v>
      </c>
      <c r="S73" s="15">
        <f>177.12*12</f>
        <v>2125.44</v>
      </c>
      <c r="T73" s="17"/>
      <c r="U73" s="17"/>
      <c r="V73" s="17"/>
      <c r="W73" s="17"/>
      <c r="X73" s="17"/>
      <c r="Y73" s="17"/>
      <c r="Z73" s="17"/>
    </row>
    <row r="74" spans="1:26" x14ac:dyDescent="0.2">
      <c r="A74" s="13"/>
      <c r="B74" s="13"/>
      <c r="C74" s="13">
        <v>200235</v>
      </c>
      <c r="D74" s="13" t="s">
        <v>49</v>
      </c>
      <c r="E74" s="13" t="s">
        <v>36</v>
      </c>
      <c r="F74" s="13" t="s">
        <v>37</v>
      </c>
      <c r="G74" s="13">
        <v>501105</v>
      </c>
      <c r="H74" s="13">
        <v>11</v>
      </c>
      <c r="I74" s="15">
        <v>261108</v>
      </c>
      <c r="J74" s="15">
        <v>0</v>
      </c>
      <c r="K74" s="15">
        <v>21759</v>
      </c>
      <c r="L74" s="15">
        <f>964.51*12</f>
        <v>11574.119999999999</v>
      </c>
      <c r="M74" s="15">
        <f>10.3*12</f>
        <v>123.60000000000001</v>
      </c>
      <c r="N74" s="16"/>
      <c r="O74" s="16"/>
      <c r="P74" s="15">
        <f>I74*1.7%</f>
        <v>4438.8360000000002</v>
      </c>
      <c r="Q74" s="15">
        <f>4773.12*12</f>
        <v>57277.440000000002</v>
      </c>
      <c r="R74" s="15">
        <f>18.07%*I74</f>
        <v>47182.215600000003</v>
      </c>
      <c r="S74" s="15">
        <f>177.12*12</f>
        <v>2125.44</v>
      </c>
      <c r="T74" s="17"/>
      <c r="U74" s="17"/>
      <c r="V74" s="17"/>
      <c r="W74" s="17"/>
      <c r="X74" s="17"/>
      <c r="Y74" s="17"/>
      <c r="Z74" s="17"/>
    </row>
    <row r="75" spans="1:26" s="20" customFormat="1" ht="13.5" thickBot="1" x14ac:dyDescent="0.25">
      <c r="G75" s="31"/>
      <c r="I75" s="22">
        <f t="shared" ref="I75:Z75" si="25">SUM(I71:I74)</f>
        <v>1806648</v>
      </c>
      <c r="J75" s="22">
        <f t="shared" si="25"/>
        <v>13200</v>
      </c>
      <c r="K75" s="22">
        <f t="shared" si="25"/>
        <v>150554</v>
      </c>
      <c r="L75" s="22">
        <f t="shared" si="25"/>
        <v>46296.479999999996</v>
      </c>
      <c r="M75" s="22">
        <f t="shared" si="25"/>
        <v>494.40000000000003</v>
      </c>
      <c r="N75" s="22">
        <f t="shared" si="25"/>
        <v>26458.75</v>
      </c>
      <c r="O75" s="22">
        <f t="shared" si="25"/>
        <v>0</v>
      </c>
      <c r="P75" s="22">
        <f t="shared" si="25"/>
        <v>30713.016</v>
      </c>
      <c r="Q75" s="22">
        <f t="shared" si="25"/>
        <v>229109.76000000001</v>
      </c>
      <c r="R75" s="22">
        <f t="shared" si="25"/>
        <v>326461.29359999998</v>
      </c>
      <c r="S75" s="22">
        <f t="shared" si="25"/>
        <v>8501.76</v>
      </c>
      <c r="T75" s="22">
        <f t="shared" si="25"/>
        <v>0</v>
      </c>
      <c r="U75" s="22">
        <f t="shared" si="25"/>
        <v>0</v>
      </c>
      <c r="V75" s="22">
        <f t="shared" si="25"/>
        <v>0</v>
      </c>
      <c r="W75" s="22">
        <f t="shared" si="25"/>
        <v>0</v>
      </c>
      <c r="X75" s="22">
        <f t="shared" si="25"/>
        <v>0</v>
      </c>
      <c r="Y75" s="22">
        <f t="shared" si="25"/>
        <v>0</v>
      </c>
      <c r="Z75" s="22">
        <f t="shared" si="25"/>
        <v>0</v>
      </c>
    </row>
    <row r="76" spans="1:26" s="20" customFormat="1" ht="13.5" thickTop="1" x14ac:dyDescent="0.2">
      <c r="I76" s="23"/>
      <c r="J76" s="23"/>
      <c r="K76" s="23"/>
      <c r="L76" s="23"/>
      <c r="M76" s="23"/>
      <c r="N76" s="24"/>
      <c r="O76" s="24"/>
      <c r="P76" s="23"/>
      <c r="Q76" s="23"/>
      <c r="R76" s="23"/>
      <c r="S76" s="23"/>
      <c r="T76" s="25"/>
      <c r="U76" s="25"/>
      <c r="V76" s="25"/>
      <c r="W76" s="25"/>
      <c r="X76" s="25"/>
      <c r="Y76" s="25"/>
      <c r="Z76" s="25"/>
    </row>
    <row r="77" spans="1:26" s="20" customFormat="1" x14ac:dyDescent="0.2">
      <c r="I77" s="23"/>
      <c r="J77" s="23"/>
      <c r="K77" s="23"/>
      <c r="L77" s="23"/>
      <c r="M77" s="23"/>
      <c r="N77" s="24"/>
      <c r="O77" s="24"/>
      <c r="P77" s="23"/>
      <c r="Q77" s="23"/>
      <c r="R77" s="23"/>
      <c r="S77" s="23"/>
      <c r="T77" s="25"/>
      <c r="U77" s="25"/>
      <c r="V77" s="25"/>
      <c r="W77" s="25"/>
      <c r="X77" s="25"/>
      <c r="Y77" s="25"/>
      <c r="Z77" s="25"/>
    </row>
    <row r="78" spans="1:26" x14ac:dyDescent="0.2">
      <c r="A78" s="13"/>
      <c r="B78" s="13"/>
      <c r="C78" s="13">
        <v>59323</v>
      </c>
      <c r="D78" s="13" t="s">
        <v>65</v>
      </c>
      <c r="E78" s="13" t="s">
        <v>36</v>
      </c>
      <c r="F78" s="13" t="s">
        <v>37</v>
      </c>
      <c r="G78" s="13">
        <v>501202</v>
      </c>
      <c r="H78" s="13">
        <v>5</v>
      </c>
      <c r="I78" s="15">
        <v>605088</v>
      </c>
      <c r="J78" s="15">
        <f>750*12</f>
        <v>9000</v>
      </c>
      <c r="K78" s="15">
        <v>50424</v>
      </c>
      <c r="L78" s="15">
        <f>964.51*12</f>
        <v>11574.119999999999</v>
      </c>
      <c r="M78" s="15">
        <f>10.3*12</f>
        <v>123.60000000000001</v>
      </c>
      <c r="N78" s="16">
        <v>14308</v>
      </c>
      <c r="O78" s="16"/>
      <c r="P78" s="15">
        <f>I78*1.7%</f>
        <v>10286.496000000001</v>
      </c>
      <c r="Q78" s="15">
        <f>4773.12*12</f>
        <v>57277.440000000002</v>
      </c>
      <c r="R78" s="15">
        <f>18.07%*I78</f>
        <v>109339.4016</v>
      </c>
      <c r="S78" s="15">
        <f>177.12*12</f>
        <v>2125.44</v>
      </c>
      <c r="T78" s="17"/>
      <c r="U78" s="17"/>
      <c r="V78" s="17"/>
      <c r="W78" s="17"/>
      <c r="X78" s="17"/>
      <c r="Y78" s="17"/>
      <c r="Z78" s="17"/>
    </row>
    <row r="79" spans="1:26" s="20" customFormat="1" ht="13.5" thickBot="1" x14ac:dyDescent="0.25">
      <c r="G79" s="31"/>
      <c r="I79" s="22">
        <f t="shared" ref="I79:Z79" si="26">SUM(I78)</f>
        <v>605088</v>
      </c>
      <c r="J79" s="22">
        <f t="shared" si="26"/>
        <v>9000</v>
      </c>
      <c r="K79" s="22">
        <f t="shared" si="26"/>
        <v>50424</v>
      </c>
      <c r="L79" s="22">
        <f t="shared" si="26"/>
        <v>11574.119999999999</v>
      </c>
      <c r="M79" s="22">
        <f t="shared" si="26"/>
        <v>123.60000000000001</v>
      </c>
      <c r="N79" s="22">
        <f t="shared" si="26"/>
        <v>14308</v>
      </c>
      <c r="O79" s="22">
        <f t="shared" si="26"/>
        <v>0</v>
      </c>
      <c r="P79" s="22">
        <f t="shared" si="26"/>
        <v>10286.496000000001</v>
      </c>
      <c r="Q79" s="22">
        <f t="shared" si="26"/>
        <v>57277.440000000002</v>
      </c>
      <c r="R79" s="22">
        <f t="shared" si="26"/>
        <v>109339.4016</v>
      </c>
      <c r="S79" s="22">
        <f t="shared" si="26"/>
        <v>2125.44</v>
      </c>
      <c r="T79" s="22">
        <f t="shared" si="26"/>
        <v>0</v>
      </c>
      <c r="U79" s="22">
        <f t="shared" si="26"/>
        <v>0</v>
      </c>
      <c r="V79" s="22">
        <f t="shared" si="26"/>
        <v>0</v>
      </c>
      <c r="W79" s="22">
        <f t="shared" si="26"/>
        <v>0</v>
      </c>
      <c r="X79" s="22">
        <f t="shared" si="26"/>
        <v>0</v>
      </c>
      <c r="Y79" s="22">
        <f t="shared" si="26"/>
        <v>0</v>
      </c>
      <c r="Z79" s="22">
        <f t="shared" si="26"/>
        <v>0</v>
      </c>
    </row>
    <row r="80" spans="1:26" s="20" customFormat="1" ht="13.5" thickTop="1" x14ac:dyDescent="0.2">
      <c r="I80" s="23"/>
      <c r="J80" s="23"/>
      <c r="K80" s="23"/>
      <c r="L80" s="23"/>
      <c r="M80" s="23"/>
      <c r="N80" s="24"/>
      <c r="O80" s="24"/>
      <c r="P80" s="23"/>
      <c r="Q80" s="23"/>
      <c r="R80" s="23"/>
      <c r="S80" s="23"/>
      <c r="T80" s="25"/>
      <c r="U80" s="25"/>
      <c r="V80" s="25"/>
      <c r="W80" s="25"/>
      <c r="X80" s="25"/>
      <c r="Y80" s="25"/>
      <c r="Z80" s="25"/>
    </row>
    <row r="81" spans="1:26" s="20" customFormat="1" x14ac:dyDescent="0.2">
      <c r="A81" s="26"/>
      <c r="B81" s="26"/>
      <c r="C81" s="26"/>
      <c r="D81" s="26"/>
      <c r="E81" s="26"/>
      <c r="F81" s="26"/>
      <c r="G81" s="26"/>
      <c r="H81" s="26"/>
      <c r="I81" s="27"/>
      <c r="J81" s="27"/>
      <c r="K81" s="27"/>
      <c r="L81" s="27"/>
      <c r="M81" s="27"/>
      <c r="N81" s="28"/>
      <c r="O81" s="28"/>
      <c r="P81" s="27"/>
      <c r="Q81" s="27"/>
      <c r="R81" s="27"/>
      <c r="S81" s="27"/>
      <c r="T81" s="28"/>
      <c r="U81" s="28"/>
      <c r="V81" s="28"/>
      <c r="W81" s="28"/>
      <c r="X81" s="28"/>
      <c r="Y81" s="28"/>
      <c r="Z81" s="28"/>
    </row>
    <row r="82" spans="1:26" x14ac:dyDescent="0.2">
      <c r="A82" s="13"/>
      <c r="B82" s="13"/>
      <c r="C82" s="13">
        <v>23469</v>
      </c>
      <c r="D82" s="13" t="s">
        <v>66</v>
      </c>
      <c r="E82" s="13" t="s">
        <v>36</v>
      </c>
      <c r="F82" s="13" t="s">
        <v>37</v>
      </c>
      <c r="G82" s="13">
        <v>501203</v>
      </c>
      <c r="H82" s="13">
        <v>6</v>
      </c>
      <c r="I82" s="15">
        <v>537492</v>
      </c>
      <c r="J82" s="15">
        <v>0</v>
      </c>
      <c r="K82" s="15">
        <v>44791</v>
      </c>
      <c r="L82" s="15">
        <f t="shared" ref="L82:L90" si="27">964.51*12</f>
        <v>11574.119999999999</v>
      </c>
      <c r="M82" s="15">
        <f t="shared" ref="M82:M90" si="28">10.3*12</f>
        <v>123.60000000000001</v>
      </c>
      <c r="N82" s="16"/>
      <c r="O82" s="16"/>
      <c r="P82" s="15">
        <f t="shared" ref="P82:P90" si="29">I82*1.7%</f>
        <v>9137.3640000000014</v>
      </c>
      <c r="Q82" s="15">
        <f t="shared" ref="Q82:Q90" si="30">4773.12*12</f>
        <v>57277.440000000002</v>
      </c>
      <c r="R82" s="15">
        <f t="shared" ref="R82:R90" si="31">18.07%*I82</f>
        <v>97124.804399999994</v>
      </c>
      <c r="S82" s="15">
        <f t="shared" ref="S82:S90" si="32">177.12*12</f>
        <v>2125.44</v>
      </c>
      <c r="T82" s="17"/>
      <c r="U82" s="17"/>
      <c r="V82" s="17"/>
      <c r="W82" s="17"/>
      <c r="X82" s="17"/>
      <c r="Y82" s="17"/>
      <c r="Z82" s="17"/>
    </row>
    <row r="83" spans="1:26" x14ac:dyDescent="0.2">
      <c r="A83" s="13"/>
      <c r="B83" s="13"/>
      <c r="C83" s="13">
        <v>29528</v>
      </c>
      <c r="D83" s="13" t="s">
        <v>67</v>
      </c>
      <c r="E83" s="13" t="s">
        <v>36</v>
      </c>
      <c r="F83" s="13" t="s">
        <v>37</v>
      </c>
      <c r="G83" s="13">
        <v>501203</v>
      </c>
      <c r="H83" s="13">
        <v>5</v>
      </c>
      <c r="I83" s="15">
        <v>605088</v>
      </c>
      <c r="J83" s="15">
        <v>0</v>
      </c>
      <c r="K83" s="15">
        <v>50424</v>
      </c>
      <c r="L83" s="15">
        <f t="shared" si="27"/>
        <v>11574.119999999999</v>
      </c>
      <c r="M83" s="15">
        <f t="shared" si="28"/>
        <v>123.60000000000001</v>
      </c>
      <c r="N83" s="16"/>
      <c r="O83" s="16"/>
      <c r="P83" s="15">
        <f t="shared" si="29"/>
        <v>10286.496000000001</v>
      </c>
      <c r="Q83" s="15">
        <f t="shared" si="30"/>
        <v>57277.440000000002</v>
      </c>
      <c r="R83" s="15">
        <f t="shared" si="31"/>
        <v>109339.4016</v>
      </c>
      <c r="S83" s="15">
        <f t="shared" si="32"/>
        <v>2125.44</v>
      </c>
      <c r="T83" s="17"/>
      <c r="U83" s="17"/>
      <c r="V83" s="17"/>
      <c r="W83" s="17"/>
      <c r="X83" s="17"/>
      <c r="Y83" s="17"/>
      <c r="Z83" s="17"/>
    </row>
    <row r="84" spans="1:26" x14ac:dyDescent="0.2">
      <c r="A84" s="13"/>
      <c r="B84" s="13"/>
      <c r="C84" s="13">
        <v>59983</v>
      </c>
      <c r="D84" s="13" t="s">
        <v>68</v>
      </c>
      <c r="E84" s="13" t="s">
        <v>36</v>
      </c>
      <c r="F84" s="13" t="s">
        <v>37</v>
      </c>
      <c r="G84" s="13">
        <v>501203</v>
      </c>
      <c r="H84" s="13">
        <v>8</v>
      </c>
      <c r="I84" s="15">
        <v>355968</v>
      </c>
      <c r="J84" s="15">
        <v>0</v>
      </c>
      <c r="K84" s="15">
        <v>29664</v>
      </c>
      <c r="L84" s="15">
        <f t="shared" si="27"/>
        <v>11574.119999999999</v>
      </c>
      <c r="M84" s="15">
        <f t="shared" si="28"/>
        <v>123.60000000000001</v>
      </c>
      <c r="N84" s="16"/>
      <c r="O84" s="16"/>
      <c r="P84" s="15">
        <f t="shared" si="29"/>
        <v>6051.4560000000001</v>
      </c>
      <c r="Q84" s="15">
        <f t="shared" si="30"/>
        <v>57277.440000000002</v>
      </c>
      <c r="R84" s="15">
        <f t="shared" si="31"/>
        <v>64323.417600000001</v>
      </c>
      <c r="S84" s="15">
        <f t="shared" si="32"/>
        <v>2125.44</v>
      </c>
      <c r="T84" s="17"/>
      <c r="U84" s="17"/>
      <c r="V84" s="17"/>
      <c r="W84" s="17"/>
      <c r="X84" s="17"/>
      <c r="Y84" s="17"/>
      <c r="Z84" s="17"/>
    </row>
    <row r="85" spans="1:26" x14ac:dyDescent="0.2">
      <c r="A85" s="13"/>
      <c r="B85" s="13"/>
      <c r="C85" s="13">
        <v>200005</v>
      </c>
      <c r="D85" s="13" t="s">
        <v>69</v>
      </c>
      <c r="E85" s="13" t="s">
        <v>36</v>
      </c>
      <c r="F85" s="13" t="s">
        <v>34</v>
      </c>
      <c r="G85" s="13">
        <v>501203</v>
      </c>
      <c r="H85" s="13">
        <v>5</v>
      </c>
      <c r="I85" s="15">
        <v>605088</v>
      </c>
      <c r="J85" s="15">
        <v>0</v>
      </c>
      <c r="K85" s="15">
        <v>50424</v>
      </c>
      <c r="L85" s="15">
        <f t="shared" si="27"/>
        <v>11574.119999999999</v>
      </c>
      <c r="M85" s="15">
        <f t="shared" si="28"/>
        <v>123.60000000000001</v>
      </c>
      <c r="N85" s="16">
        <v>14308</v>
      </c>
      <c r="O85" s="16"/>
      <c r="P85" s="15">
        <f t="shared" si="29"/>
        <v>10286.496000000001</v>
      </c>
      <c r="Q85" s="15">
        <f t="shared" si="30"/>
        <v>57277.440000000002</v>
      </c>
      <c r="R85" s="15">
        <f t="shared" si="31"/>
        <v>109339.4016</v>
      </c>
      <c r="S85" s="15">
        <f t="shared" si="32"/>
        <v>2125.44</v>
      </c>
      <c r="T85" s="17"/>
      <c r="U85" s="17"/>
      <c r="V85" s="17"/>
      <c r="W85" s="17"/>
      <c r="X85" s="17"/>
      <c r="Y85" s="17"/>
      <c r="Z85" s="17"/>
    </row>
    <row r="86" spans="1:26" x14ac:dyDescent="0.2">
      <c r="A86" s="13"/>
      <c r="B86" s="13"/>
      <c r="C86" s="13">
        <v>200011</v>
      </c>
      <c r="D86" s="13" t="s">
        <v>70</v>
      </c>
      <c r="E86" s="13" t="s">
        <v>36</v>
      </c>
      <c r="F86" s="13" t="s">
        <v>37</v>
      </c>
      <c r="G86" s="13">
        <v>501203</v>
      </c>
      <c r="H86" s="13">
        <v>1110</v>
      </c>
      <c r="I86" s="15">
        <v>238164</v>
      </c>
      <c r="J86" s="15">
        <v>0</v>
      </c>
      <c r="K86" s="15">
        <v>19847</v>
      </c>
      <c r="L86" s="15">
        <f t="shared" si="27"/>
        <v>11574.119999999999</v>
      </c>
      <c r="M86" s="15">
        <f t="shared" si="28"/>
        <v>123.60000000000001</v>
      </c>
      <c r="N86" s="16"/>
      <c r="O86" s="16"/>
      <c r="P86" s="15">
        <f t="shared" si="29"/>
        <v>4048.7880000000005</v>
      </c>
      <c r="Q86" s="15">
        <f t="shared" si="30"/>
        <v>57277.440000000002</v>
      </c>
      <c r="R86" s="15">
        <f t="shared" si="31"/>
        <v>43036.234799999998</v>
      </c>
      <c r="S86" s="15">
        <f t="shared" si="32"/>
        <v>2125.44</v>
      </c>
      <c r="T86" s="17"/>
      <c r="U86" s="17"/>
      <c r="V86" s="17"/>
      <c r="W86" s="17"/>
      <c r="X86" s="17"/>
      <c r="Y86" s="17"/>
      <c r="Z86" s="17"/>
    </row>
    <row r="87" spans="1:26" x14ac:dyDescent="0.2">
      <c r="A87" s="13"/>
      <c r="B87" s="13"/>
      <c r="C87" s="13">
        <v>200059</v>
      </c>
      <c r="D87" s="13" t="s">
        <v>71</v>
      </c>
      <c r="E87" s="13" t="s">
        <v>36</v>
      </c>
      <c r="F87" s="13" t="s">
        <v>37</v>
      </c>
      <c r="G87" s="13">
        <v>501203</v>
      </c>
      <c r="H87" s="13">
        <v>8</v>
      </c>
      <c r="I87" s="15">
        <v>355968</v>
      </c>
      <c r="J87" s="15">
        <v>0</v>
      </c>
      <c r="K87" s="15">
        <v>29664</v>
      </c>
      <c r="L87" s="15">
        <f t="shared" si="27"/>
        <v>11574.119999999999</v>
      </c>
      <c r="M87" s="15">
        <f t="shared" si="28"/>
        <v>123.60000000000001</v>
      </c>
      <c r="N87" s="16"/>
      <c r="O87" s="16"/>
      <c r="P87" s="15">
        <f t="shared" si="29"/>
        <v>6051.4560000000001</v>
      </c>
      <c r="Q87" s="15">
        <f t="shared" si="30"/>
        <v>57277.440000000002</v>
      </c>
      <c r="R87" s="15">
        <f t="shared" si="31"/>
        <v>64323.417600000001</v>
      </c>
      <c r="S87" s="15">
        <f t="shared" si="32"/>
        <v>2125.44</v>
      </c>
      <c r="T87" s="17"/>
      <c r="U87" s="17"/>
      <c r="V87" s="17"/>
      <c r="W87" s="17"/>
      <c r="X87" s="17"/>
      <c r="Y87" s="17"/>
      <c r="Z87" s="17"/>
    </row>
    <row r="88" spans="1:26" x14ac:dyDescent="0.2">
      <c r="A88" s="13"/>
      <c r="B88" s="13"/>
      <c r="C88" s="13">
        <v>200247</v>
      </c>
      <c r="D88" s="13" t="s">
        <v>72</v>
      </c>
      <c r="E88" s="13" t="s">
        <v>36</v>
      </c>
      <c r="F88" s="13" t="s">
        <v>34</v>
      </c>
      <c r="G88" s="13">
        <v>501203</v>
      </c>
      <c r="H88" s="13">
        <v>7</v>
      </c>
      <c r="I88" s="15">
        <v>447984</v>
      </c>
      <c r="J88" s="15">
        <v>0</v>
      </c>
      <c r="K88" s="15">
        <v>37332</v>
      </c>
      <c r="L88" s="15">
        <f t="shared" si="27"/>
        <v>11574.119999999999</v>
      </c>
      <c r="M88" s="15">
        <f t="shared" si="28"/>
        <v>123.60000000000001</v>
      </c>
      <c r="N88" s="16"/>
      <c r="O88" s="16"/>
      <c r="P88" s="15">
        <f t="shared" si="29"/>
        <v>7615.728000000001</v>
      </c>
      <c r="Q88" s="15">
        <f t="shared" si="30"/>
        <v>57277.440000000002</v>
      </c>
      <c r="R88" s="15">
        <f t="shared" si="31"/>
        <v>80950.708799999993</v>
      </c>
      <c r="S88" s="15">
        <f t="shared" si="32"/>
        <v>2125.44</v>
      </c>
      <c r="T88" s="17"/>
      <c r="U88" s="17"/>
      <c r="V88" s="17"/>
      <c r="W88" s="17"/>
      <c r="X88" s="17"/>
      <c r="Y88" s="17"/>
      <c r="Z88" s="17"/>
    </row>
    <row r="89" spans="1:26" x14ac:dyDescent="0.2">
      <c r="A89" s="13"/>
      <c r="B89" s="13"/>
      <c r="C89" s="13">
        <v>200248</v>
      </c>
      <c r="D89" s="13" t="s">
        <v>73</v>
      </c>
      <c r="E89" s="13" t="s">
        <v>36</v>
      </c>
      <c r="F89" s="13" t="s">
        <v>37</v>
      </c>
      <c r="G89" s="13">
        <v>501203</v>
      </c>
      <c r="H89" s="13">
        <v>7</v>
      </c>
      <c r="I89" s="15">
        <v>447984</v>
      </c>
      <c r="J89" s="15">
        <v>0</v>
      </c>
      <c r="K89" s="15">
        <v>37332</v>
      </c>
      <c r="L89" s="15">
        <f t="shared" si="27"/>
        <v>11574.119999999999</v>
      </c>
      <c r="M89" s="15">
        <f t="shared" si="28"/>
        <v>123.60000000000001</v>
      </c>
      <c r="N89" s="16"/>
      <c r="O89" s="16"/>
      <c r="P89" s="15">
        <f t="shared" si="29"/>
        <v>7615.728000000001</v>
      </c>
      <c r="Q89" s="15">
        <f t="shared" si="30"/>
        <v>57277.440000000002</v>
      </c>
      <c r="R89" s="15">
        <f t="shared" si="31"/>
        <v>80950.708799999993</v>
      </c>
      <c r="S89" s="15">
        <f t="shared" si="32"/>
        <v>2125.44</v>
      </c>
      <c r="T89" s="17"/>
      <c r="U89" s="17"/>
      <c r="V89" s="17"/>
      <c r="W89" s="17"/>
      <c r="X89" s="17"/>
      <c r="Y89" s="17"/>
      <c r="Z89" s="17"/>
    </row>
    <row r="90" spans="1:26" x14ac:dyDescent="0.2">
      <c r="A90" s="13"/>
      <c r="B90" s="13"/>
      <c r="C90" s="13">
        <v>200394</v>
      </c>
      <c r="D90" s="13" t="s">
        <v>68</v>
      </c>
      <c r="E90" s="13" t="s">
        <v>36</v>
      </c>
      <c r="F90" s="13" t="s">
        <v>34</v>
      </c>
      <c r="G90" s="13">
        <v>501203</v>
      </c>
      <c r="H90" s="13">
        <v>8</v>
      </c>
      <c r="I90" s="15">
        <v>373704</v>
      </c>
      <c r="J90" s="15">
        <v>0</v>
      </c>
      <c r="K90" s="15">
        <v>31142</v>
      </c>
      <c r="L90" s="15">
        <f t="shared" si="27"/>
        <v>11574.119999999999</v>
      </c>
      <c r="M90" s="15">
        <f t="shared" si="28"/>
        <v>123.60000000000001</v>
      </c>
      <c r="N90" s="16"/>
      <c r="O90" s="16"/>
      <c r="P90" s="15">
        <f t="shared" si="29"/>
        <v>6352.9680000000008</v>
      </c>
      <c r="Q90" s="15">
        <f t="shared" si="30"/>
        <v>57277.440000000002</v>
      </c>
      <c r="R90" s="15">
        <f t="shared" si="31"/>
        <v>67528.3128</v>
      </c>
      <c r="S90" s="15">
        <f t="shared" si="32"/>
        <v>2125.44</v>
      </c>
      <c r="T90" s="17"/>
      <c r="U90" s="17"/>
      <c r="V90" s="17"/>
      <c r="W90" s="17"/>
      <c r="X90" s="17"/>
      <c r="Y90" s="17"/>
      <c r="Z90" s="17"/>
    </row>
    <row r="91" spans="1:26" s="20" customFormat="1" ht="13.5" thickBot="1" x14ac:dyDescent="0.25">
      <c r="G91" s="31"/>
      <c r="I91" s="22">
        <f t="shared" ref="I91:Z91" si="33">SUM(I82:I90)</f>
        <v>3967440</v>
      </c>
      <c r="J91" s="22">
        <f t="shared" si="33"/>
        <v>0</v>
      </c>
      <c r="K91" s="22">
        <f t="shared" si="33"/>
        <v>330620</v>
      </c>
      <c r="L91" s="22">
        <f t="shared" si="33"/>
        <v>104167.07999999997</v>
      </c>
      <c r="M91" s="22">
        <f t="shared" si="33"/>
        <v>1112.4000000000001</v>
      </c>
      <c r="N91" s="22">
        <f t="shared" si="33"/>
        <v>14308</v>
      </c>
      <c r="O91" s="22">
        <f t="shared" si="33"/>
        <v>0</v>
      </c>
      <c r="P91" s="22">
        <f t="shared" si="33"/>
        <v>67446.48000000001</v>
      </c>
      <c r="Q91" s="22">
        <f t="shared" si="33"/>
        <v>515496.96000000002</v>
      </c>
      <c r="R91" s="22">
        <f t="shared" si="33"/>
        <v>716916.40799999994</v>
      </c>
      <c r="S91" s="22">
        <f t="shared" si="33"/>
        <v>19128.96</v>
      </c>
      <c r="T91" s="22">
        <f t="shared" si="33"/>
        <v>0</v>
      </c>
      <c r="U91" s="22">
        <f t="shared" si="33"/>
        <v>0</v>
      </c>
      <c r="V91" s="22">
        <f t="shared" si="33"/>
        <v>0</v>
      </c>
      <c r="W91" s="22">
        <f t="shared" si="33"/>
        <v>0</v>
      </c>
      <c r="X91" s="22">
        <f t="shared" si="33"/>
        <v>0</v>
      </c>
      <c r="Y91" s="22">
        <f t="shared" si="33"/>
        <v>0</v>
      </c>
      <c r="Z91" s="22">
        <f t="shared" si="33"/>
        <v>0</v>
      </c>
    </row>
    <row r="92" spans="1:26" s="20" customFormat="1" ht="13.5" thickTop="1" x14ac:dyDescent="0.2">
      <c r="I92" s="23"/>
      <c r="J92" s="23"/>
      <c r="K92" s="23"/>
      <c r="L92" s="23"/>
      <c r="M92" s="23"/>
      <c r="N92" s="24"/>
      <c r="O92" s="24"/>
      <c r="P92" s="23"/>
      <c r="Q92" s="23"/>
      <c r="R92" s="23"/>
      <c r="S92" s="23"/>
      <c r="T92" s="25"/>
      <c r="U92" s="25"/>
      <c r="V92" s="25"/>
      <c r="W92" s="25"/>
      <c r="X92" s="25"/>
      <c r="Y92" s="25"/>
      <c r="Z92" s="25"/>
    </row>
    <row r="93" spans="1:26" s="20" customFormat="1" x14ac:dyDescent="0.2">
      <c r="A93" s="26"/>
      <c r="B93" s="26"/>
      <c r="C93" s="26"/>
      <c r="D93" s="26"/>
      <c r="E93" s="26"/>
      <c r="F93" s="26"/>
      <c r="G93" s="26"/>
      <c r="H93" s="26"/>
      <c r="I93" s="27"/>
      <c r="J93" s="27"/>
      <c r="K93" s="27"/>
      <c r="L93" s="27"/>
      <c r="M93" s="27"/>
      <c r="N93" s="28"/>
      <c r="O93" s="28"/>
      <c r="P93" s="27"/>
      <c r="Q93" s="27"/>
      <c r="R93" s="27"/>
      <c r="S93" s="27"/>
      <c r="T93" s="28"/>
      <c r="U93" s="28"/>
      <c r="V93" s="28"/>
      <c r="W93" s="28"/>
      <c r="X93" s="28"/>
      <c r="Y93" s="28"/>
      <c r="Z93" s="28"/>
    </row>
    <row r="94" spans="1:26" x14ac:dyDescent="0.2">
      <c r="A94" s="32"/>
      <c r="B94" s="32"/>
      <c r="C94" s="32">
        <v>12632</v>
      </c>
      <c r="D94" s="32" t="s">
        <v>74</v>
      </c>
      <c r="E94" s="32" t="s">
        <v>33</v>
      </c>
      <c r="F94" s="32" t="s">
        <v>34</v>
      </c>
      <c r="G94" s="32">
        <v>501204</v>
      </c>
      <c r="H94" s="32">
        <v>5</v>
      </c>
      <c r="I94" s="33">
        <v>605088</v>
      </c>
      <c r="J94" s="33">
        <v>0</v>
      </c>
      <c r="K94" s="33">
        <v>50424</v>
      </c>
      <c r="L94" s="33">
        <f t="shared" ref="L94:L100" si="34">964.51*12</f>
        <v>11574.119999999999</v>
      </c>
      <c r="M94" s="33">
        <f t="shared" ref="M94:M100" si="35">10.3*12</f>
        <v>123.60000000000001</v>
      </c>
      <c r="N94" s="34">
        <v>13764</v>
      </c>
      <c r="O94" s="34"/>
      <c r="P94" s="15">
        <f t="shared" ref="P94:P120" si="36">I94*1.7%</f>
        <v>10286.496000000001</v>
      </c>
      <c r="Q94" s="15">
        <f t="shared" ref="Q94:Q120" si="37">4773.12*12</f>
        <v>57277.440000000002</v>
      </c>
      <c r="R94" s="15">
        <f t="shared" ref="R94:R120" si="38">18.07%*I94</f>
        <v>109339.4016</v>
      </c>
      <c r="S94" s="15">
        <f t="shared" ref="S94:S120" si="39">177.12*12</f>
        <v>2125.44</v>
      </c>
      <c r="T94" s="35"/>
      <c r="U94" s="35"/>
      <c r="V94" s="35"/>
      <c r="W94" s="35"/>
      <c r="X94" s="35"/>
      <c r="Y94" s="35"/>
      <c r="Z94" s="35"/>
    </row>
    <row r="95" spans="1:26" x14ac:dyDescent="0.2">
      <c r="A95" s="13"/>
      <c r="B95" s="13"/>
      <c r="C95" s="13">
        <v>38399</v>
      </c>
      <c r="D95" s="13" t="s">
        <v>75</v>
      </c>
      <c r="E95" s="13" t="s">
        <v>36</v>
      </c>
      <c r="F95" s="13" t="s">
        <v>37</v>
      </c>
      <c r="G95" s="13">
        <v>501204</v>
      </c>
      <c r="H95" s="13">
        <v>6</v>
      </c>
      <c r="I95" s="15">
        <v>537492</v>
      </c>
      <c r="J95" s="15">
        <v>0</v>
      </c>
      <c r="K95" s="15">
        <v>44791</v>
      </c>
      <c r="L95" s="15">
        <f t="shared" si="34"/>
        <v>11574.119999999999</v>
      </c>
      <c r="M95" s="15">
        <f t="shared" si="35"/>
        <v>123.60000000000001</v>
      </c>
      <c r="N95" s="16"/>
      <c r="O95" s="16"/>
      <c r="P95" s="15">
        <f t="shared" si="36"/>
        <v>9137.3640000000014</v>
      </c>
      <c r="Q95" s="15">
        <f t="shared" si="37"/>
        <v>57277.440000000002</v>
      </c>
      <c r="R95" s="15">
        <f t="shared" si="38"/>
        <v>97124.804399999994</v>
      </c>
      <c r="S95" s="15">
        <f t="shared" si="39"/>
        <v>2125.44</v>
      </c>
      <c r="T95" s="17"/>
      <c r="U95" s="17"/>
      <c r="V95" s="17"/>
      <c r="W95" s="17"/>
      <c r="X95" s="17"/>
      <c r="Y95" s="17"/>
      <c r="Z95" s="17"/>
    </row>
    <row r="96" spans="1:26" x14ac:dyDescent="0.2">
      <c r="A96" s="13"/>
      <c r="B96" s="13"/>
      <c r="C96" s="13">
        <v>51635</v>
      </c>
      <c r="D96" s="13" t="s">
        <v>76</v>
      </c>
      <c r="E96" s="13" t="s">
        <v>36</v>
      </c>
      <c r="F96" s="13" t="s">
        <v>37</v>
      </c>
      <c r="G96" s="13">
        <v>501204</v>
      </c>
      <c r="H96" s="13">
        <v>12</v>
      </c>
      <c r="I96" s="15">
        <v>233916</v>
      </c>
      <c r="J96" s="15">
        <v>0</v>
      </c>
      <c r="K96" s="15">
        <v>19493</v>
      </c>
      <c r="L96" s="15">
        <f t="shared" si="34"/>
        <v>11574.119999999999</v>
      </c>
      <c r="M96" s="15">
        <f t="shared" si="35"/>
        <v>123.60000000000001</v>
      </c>
      <c r="N96" s="16"/>
      <c r="O96" s="16"/>
      <c r="P96" s="15">
        <f t="shared" si="36"/>
        <v>3976.5720000000001</v>
      </c>
      <c r="Q96" s="15">
        <f t="shared" si="37"/>
        <v>57277.440000000002</v>
      </c>
      <c r="R96" s="15">
        <f t="shared" si="38"/>
        <v>42268.621200000001</v>
      </c>
      <c r="S96" s="15">
        <f t="shared" si="39"/>
        <v>2125.44</v>
      </c>
      <c r="T96" s="17"/>
      <c r="U96" s="17"/>
      <c r="V96" s="17"/>
      <c r="W96" s="17"/>
      <c r="X96" s="17"/>
      <c r="Y96" s="17"/>
      <c r="Z96" s="17"/>
    </row>
    <row r="97" spans="1:26" x14ac:dyDescent="0.2">
      <c r="A97" s="13"/>
      <c r="B97" s="13"/>
      <c r="C97" s="13">
        <v>59284</v>
      </c>
      <c r="D97" s="13" t="s">
        <v>77</v>
      </c>
      <c r="E97" s="13" t="s">
        <v>36</v>
      </c>
      <c r="F97" s="13" t="s">
        <v>37</v>
      </c>
      <c r="G97" s="13">
        <v>501204</v>
      </c>
      <c r="H97" s="13">
        <v>6</v>
      </c>
      <c r="I97" s="15">
        <v>481128</v>
      </c>
      <c r="J97" s="15">
        <v>0</v>
      </c>
      <c r="K97" s="15">
        <v>40094</v>
      </c>
      <c r="L97" s="15">
        <f t="shared" si="34"/>
        <v>11574.119999999999</v>
      </c>
      <c r="M97" s="15">
        <f t="shared" si="35"/>
        <v>123.60000000000001</v>
      </c>
      <c r="N97" s="16"/>
      <c r="O97" s="16"/>
      <c r="P97" s="15">
        <f t="shared" si="36"/>
        <v>8179.1760000000004</v>
      </c>
      <c r="Q97" s="15">
        <f t="shared" si="37"/>
        <v>57277.440000000002</v>
      </c>
      <c r="R97" s="15">
        <f t="shared" si="38"/>
        <v>86939.829599999997</v>
      </c>
      <c r="S97" s="15">
        <f t="shared" si="39"/>
        <v>2125.44</v>
      </c>
      <c r="T97" s="17"/>
      <c r="U97" s="17"/>
      <c r="V97" s="17"/>
      <c r="W97" s="17"/>
      <c r="X97" s="17"/>
      <c r="Y97" s="17"/>
      <c r="Z97" s="17"/>
    </row>
    <row r="98" spans="1:26" x14ac:dyDescent="0.2">
      <c r="A98" s="13"/>
      <c r="B98" s="13"/>
      <c r="C98" s="13">
        <v>59860</v>
      </c>
      <c r="D98" s="13" t="s">
        <v>78</v>
      </c>
      <c r="E98" s="13" t="s">
        <v>36</v>
      </c>
      <c r="F98" s="13" t="s">
        <v>34</v>
      </c>
      <c r="G98" s="13">
        <v>501204</v>
      </c>
      <c r="H98" s="13">
        <v>5</v>
      </c>
      <c r="I98" s="15">
        <v>605088</v>
      </c>
      <c r="J98" s="15">
        <v>0</v>
      </c>
      <c r="K98" s="15">
        <v>50424</v>
      </c>
      <c r="L98" s="15">
        <f t="shared" si="34"/>
        <v>11574.119999999999</v>
      </c>
      <c r="M98" s="15">
        <f t="shared" si="35"/>
        <v>123.60000000000001</v>
      </c>
      <c r="N98" s="16">
        <v>14308</v>
      </c>
      <c r="O98" s="16"/>
      <c r="P98" s="15">
        <f t="shared" si="36"/>
        <v>10286.496000000001</v>
      </c>
      <c r="Q98" s="15">
        <f t="shared" si="37"/>
        <v>57277.440000000002</v>
      </c>
      <c r="R98" s="15">
        <f t="shared" si="38"/>
        <v>109339.4016</v>
      </c>
      <c r="S98" s="15">
        <f t="shared" si="39"/>
        <v>2125.44</v>
      </c>
      <c r="T98" s="17"/>
      <c r="U98" s="17"/>
      <c r="V98" s="17"/>
      <c r="W98" s="17"/>
      <c r="X98" s="17"/>
      <c r="Y98" s="17"/>
      <c r="Z98" s="17"/>
    </row>
    <row r="99" spans="1:26" x14ac:dyDescent="0.2">
      <c r="A99" s="13"/>
      <c r="B99" s="13"/>
      <c r="C99" s="13">
        <v>85795</v>
      </c>
      <c r="D99" s="13" t="s">
        <v>76</v>
      </c>
      <c r="E99" s="13" t="s">
        <v>36</v>
      </c>
      <c r="F99" s="13" t="s">
        <v>37</v>
      </c>
      <c r="G99" s="13">
        <v>501204</v>
      </c>
      <c r="H99" s="13">
        <v>12</v>
      </c>
      <c r="I99" s="15">
        <v>233916</v>
      </c>
      <c r="J99" s="15">
        <v>0</v>
      </c>
      <c r="K99" s="15">
        <v>19493</v>
      </c>
      <c r="L99" s="15">
        <f t="shared" si="34"/>
        <v>11574.119999999999</v>
      </c>
      <c r="M99" s="15">
        <f t="shared" si="35"/>
        <v>123.60000000000001</v>
      </c>
      <c r="N99" s="16"/>
      <c r="O99" s="16"/>
      <c r="P99" s="15">
        <f t="shared" si="36"/>
        <v>3976.5720000000001</v>
      </c>
      <c r="Q99" s="15">
        <f t="shared" si="37"/>
        <v>57277.440000000002</v>
      </c>
      <c r="R99" s="15">
        <f t="shared" si="38"/>
        <v>42268.621200000001</v>
      </c>
      <c r="S99" s="15">
        <f t="shared" si="39"/>
        <v>2125.44</v>
      </c>
      <c r="T99" s="17"/>
      <c r="U99" s="17"/>
      <c r="V99" s="17"/>
      <c r="W99" s="17"/>
      <c r="X99" s="17"/>
      <c r="Y99" s="17"/>
      <c r="Z99" s="17"/>
    </row>
    <row r="100" spans="1:26" x14ac:dyDescent="0.2">
      <c r="A100" s="13"/>
      <c r="B100" s="13"/>
      <c r="C100" s="13">
        <v>87748</v>
      </c>
      <c r="D100" s="13" t="s">
        <v>79</v>
      </c>
      <c r="E100" s="13" t="s">
        <v>36</v>
      </c>
      <c r="F100" s="13" t="s">
        <v>34</v>
      </c>
      <c r="G100" s="13">
        <v>501204</v>
      </c>
      <c r="H100" s="13">
        <v>7</v>
      </c>
      <c r="I100" s="15">
        <v>447984</v>
      </c>
      <c r="J100" s="15">
        <v>0</v>
      </c>
      <c r="K100" s="15">
        <v>37332</v>
      </c>
      <c r="L100" s="15">
        <f t="shared" si="34"/>
        <v>11574.119999999999</v>
      </c>
      <c r="M100" s="15">
        <f t="shared" si="35"/>
        <v>123.60000000000001</v>
      </c>
      <c r="N100" s="16"/>
      <c r="O100" s="16"/>
      <c r="P100" s="15">
        <f t="shared" si="36"/>
        <v>7615.728000000001</v>
      </c>
      <c r="Q100" s="15">
        <f t="shared" si="37"/>
        <v>57277.440000000002</v>
      </c>
      <c r="R100" s="15">
        <f t="shared" si="38"/>
        <v>80950.708799999993</v>
      </c>
      <c r="S100" s="15">
        <f t="shared" si="39"/>
        <v>2125.44</v>
      </c>
      <c r="T100" s="17"/>
      <c r="U100" s="17"/>
      <c r="V100" s="17"/>
      <c r="W100" s="17"/>
      <c r="X100" s="17"/>
      <c r="Y100" s="17"/>
      <c r="Z100" s="17"/>
    </row>
    <row r="101" spans="1:26" x14ac:dyDescent="0.2">
      <c r="A101" s="13"/>
      <c r="B101" s="13"/>
      <c r="C101" s="13">
        <v>200001</v>
      </c>
      <c r="D101" s="13" t="s">
        <v>80</v>
      </c>
      <c r="E101" s="13" t="s">
        <v>36</v>
      </c>
      <c r="F101" s="13" t="s">
        <v>37</v>
      </c>
      <c r="G101" s="13">
        <v>501204</v>
      </c>
      <c r="H101" s="13" t="s">
        <v>38</v>
      </c>
      <c r="I101" s="15">
        <v>1502108</v>
      </c>
      <c r="J101" s="15">
        <f>1000*12</f>
        <v>12000</v>
      </c>
      <c r="K101" s="15">
        <v>0</v>
      </c>
      <c r="L101" s="15">
        <v>0</v>
      </c>
      <c r="M101" s="15">
        <v>0</v>
      </c>
      <c r="N101" s="16">
        <v>0</v>
      </c>
      <c r="O101" s="16">
        <v>0</v>
      </c>
      <c r="P101" s="15">
        <f t="shared" si="36"/>
        <v>25535.836000000003</v>
      </c>
      <c r="Q101" s="15">
        <f t="shared" si="37"/>
        <v>57277.440000000002</v>
      </c>
      <c r="R101" s="15">
        <f t="shared" si="38"/>
        <v>271430.91560000001</v>
      </c>
      <c r="S101" s="15">
        <f t="shared" si="39"/>
        <v>2125.44</v>
      </c>
      <c r="T101" s="17"/>
      <c r="U101" s="17"/>
      <c r="V101" s="17"/>
      <c r="W101" s="17"/>
      <c r="X101" s="17"/>
      <c r="Y101" s="17"/>
      <c r="Z101" s="17"/>
    </row>
    <row r="102" spans="1:26" x14ac:dyDescent="0.2">
      <c r="A102" s="13"/>
      <c r="B102" s="13"/>
      <c r="C102" s="13">
        <v>200002</v>
      </c>
      <c r="D102" s="13" t="s">
        <v>81</v>
      </c>
      <c r="E102" s="13" t="s">
        <v>36</v>
      </c>
      <c r="F102" s="13" t="s">
        <v>34</v>
      </c>
      <c r="G102" s="13">
        <v>501204</v>
      </c>
      <c r="H102" s="13">
        <v>5</v>
      </c>
      <c r="I102" s="15">
        <v>605088</v>
      </c>
      <c r="J102" s="15">
        <v>0</v>
      </c>
      <c r="K102" s="15">
        <v>50424</v>
      </c>
      <c r="L102" s="15">
        <f t="shared" ref="L102:L120" si="40">964.51*12</f>
        <v>11574.119999999999</v>
      </c>
      <c r="M102" s="15">
        <f t="shared" ref="M102:M120" si="41">10.3*12</f>
        <v>123.60000000000001</v>
      </c>
      <c r="N102" s="16">
        <v>13764</v>
      </c>
      <c r="O102" s="16"/>
      <c r="P102" s="15">
        <f t="shared" si="36"/>
        <v>10286.496000000001</v>
      </c>
      <c r="Q102" s="15">
        <f t="shared" si="37"/>
        <v>57277.440000000002</v>
      </c>
      <c r="R102" s="15">
        <f t="shared" si="38"/>
        <v>109339.4016</v>
      </c>
      <c r="S102" s="15">
        <f t="shared" si="39"/>
        <v>2125.44</v>
      </c>
      <c r="T102" s="17"/>
      <c r="U102" s="17"/>
      <c r="V102" s="17"/>
      <c r="W102" s="17"/>
      <c r="X102" s="17"/>
      <c r="Y102" s="17"/>
      <c r="Z102" s="17"/>
    </row>
    <row r="103" spans="1:26" x14ac:dyDescent="0.2">
      <c r="A103" s="13"/>
      <c r="B103" s="13"/>
      <c r="C103" s="13">
        <v>200006</v>
      </c>
      <c r="D103" s="13" t="s">
        <v>82</v>
      </c>
      <c r="E103" s="13" t="s">
        <v>36</v>
      </c>
      <c r="F103" s="13" t="s">
        <v>34</v>
      </c>
      <c r="G103" s="13">
        <v>501204</v>
      </c>
      <c r="H103" s="13">
        <v>5</v>
      </c>
      <c r="I103" s="15">
        <v>605088</v>
      </c>
      <c r="J103" s="15">
        <v>0</v>
      </c>
      <c r="K103" s="15">
        <v>50424</v>
      </c>
      <c r="L103" s="15">
        <f t="shared" si="40"/>
        <v>11574.119999999999</v>
      </c>
      <c r="M103" s="15">
        <f t="shared" si="41"/>
        <v>123.60000000000001</v>
      </c>
      <c r="N103" s="16">
        <v>14308</v>
      </c>
      <c r="O103" s="16"/>
      <c r="P103" s="15">
        <f t="shared" si="36"/>
        <v>10286.496000000001</v>
      </c>
      <c r="Q103" s="15">
        <f t="shared" si="37"/>
        <v>57277.440000000002</v>
      </c>
      <c r="R103" s="15">
        <f t="shared" si="38"/>
        <v>109339.4016</v>
      </c>
      <c r="S103" s="15">
        <f t="shared" si="39"/>
        <v>2125.44</v>
      </c>
      <c r="T103" s="17"/>
      <c r="U103" s="17"/>
      <c r="V103" s="17"/>
      <c r="W103" s="17"/>
      <c r="X103" s="17"/>
      <c r="Y103" s="17"/>
      <c r="Z103" s="17"/>
    </row>
    <row r="104" spans="1:26" x14ac:dyDescent="0.2">
      <c r="A104" s="13"/>
      <c r="B104" s="13"/>
      <c r="C104" s="13">
        <v>200012</v>
      </c>
      <c r="D104" s="13" t="s">
        <v>76</v>
      </c>
      <c r="E104" s="13" t="s">
        <v>33</v>
      </c>
      <c r="F104" s="13" t="s">
        <v>37</v>
      </c>
      <c r="G104" s="13">
        <v>501204</v>
      </c>
      <c r="H104" s="13">
        <v>12</v>
      </c>
      <c r="I104" s="15">
        <v>233916</v>
      </c>
      <c r="J104" s="15">
        <v>0</v>
      </c>
      <c r="K104" s="15">
        <v>19493</v>
      </c>
      <c r="L104" s="15">
        <f t="shared" si="40"/>
        <v>11574.119999999999</v>
      </c>
      <c r="M104" s="15">
        <f t="shared" si="41"/>
        <v>123.60000000000001</v>
      </c>
      <c r="N104" s="16"/>
      <c r="O104" s="16"/>
      <c r="P104" s="15">
        <f t="shared" si="36"/>
        <v>3976.5720000000001</v>
      </c>
      <c r="Q104" s="15">
        <f t="shared" si="37"/>
        <v>57277.440000000002</v>
      </c>
      <c r="R104" s="15">
        <f t="shared" si="38"/>
        <v>42268.621200000001</v>
      </c>
      <c r="S104" s="15">
        <f t="shared" si="39"/>
        <v>2125.44</v>
      </c>
      <c r="T104" s="17"/>
      <c r="U104" s="17"/>
      <c r="V104" s="17"/>
      <c r="W104" s="17"/>
      <c r="X104" s="17"/>
      <c r="Y104" s="17"/>
      <c r="Z104" s="17"/>
    </row>
    <row r="105" spans="1:26" x14ac:dyDescent="0.2">
      <c r="A105" s="13"/>
      <c r="B105" s="13"/>
      <c r="C105" s="13">
        <v>200063</v>
      </c>
      <c r="D105" s="13" t="s">
        <v>83</v>
      </c>
      <c r="E105" s="13" t="s">
        <v>36</v>
      </c>
      <c r="F105" s="13" t="s">
        <v>37</v>
      </c>
      <c r="G105" s="13">
        <v>501204</v>
      </c>
      <c r="H105" s="13">
        <v>7</v>
      </c>
      <c r="I105" s="15">
        <v>437664</v>
      </c>
      <c r="J105" s="15">
        <v>0</v>
      </c>
      <c r="K105" s="15">
        <v>36472</v>
      </c>
      <c r="L105" s="15">
        <f t="shared" si="40"/>
        <v>11574.119999999999</v>
      </c>
      <c r="M105" s="15">
        <f t="shared" si="41"/>
        <v>123.60000000000001</v>
      </c>
      <c r="N105" s="16"/>
      <c r="O105" s="16"/>
      <c r="P105" s="15">
        <f t="shared" si="36"/>
        <v>7440.2880000000005</v>
      </c>
      <c r="Q105" s="15">
        <f t="shared" si="37"/>
        <v>57277.440000000002</v>
      </c>
      <c r="R105" s="15">
        <f t="shared" si="38"/>
        <v>79085.8848</v>
      </c>
      <c r="S105" s="15">
        <f t="shared" si="39"/>
        <v>2125.44</v>
      </c>
      <c r="T105" s="17"/>
      <c r="U105" s="17"/>
      <c r="V105" s="17"/>
      <c r="W105" s="17"/>
      <c r="X105" s="17"/>
      <c r="Y105" s="17"/>
      <c r="Z105" s="17"/>
    </row>
    <row r="106" spans="1:26" x14ac:dyDescent="0.2">
      <c r="A106" s="13"/>
      <c r="B106" s="13"/>
      <c r="C106" s="13">
        <v>200178</v>
      </c>
      <c r="D106" s="13" t="s">
        <v>84</v>
      </c>
      <c r="E106" s="13" t="s">
        <v>36</v>
      </c>
      <c r="F106" s="13" t="s">
        <v>34</v>
      </c>
      <c r="G106" s="13">
        <v>501204</v>
      </c>
      <c r="H106" s="13">
        <v>6</v>
      </c>
      <c r="I106" s="15">
        <v>537492</v>
      </c>
      <c r="J106" s="15">
        <v>0</v>
      </c>
      <c r="K106" s="15">
        <v>44791</v>
      </c>
      <c r="L106" s="15">
        <f t="shared" si="40"/>
        <v>11574.119999999999</v>
      </c>
      <c r="M106" s="15">
        <f t="shared" si="41"/>
        <v>123.60000000000001</v>
      </c>
      <c r="N106" s="16"/>
      <c r="O106" s="16"/>
      <c r="P106" s="15">
        <f t="shared" si="36"/>
        <v>9137.3640000000014</v>
      </c>
      <c r="Q106" s="15">
        <f t="shared" si="37"/>
        <v>57277.440000000002</v>
      </c>
      <c r="R106" s="15">
        <f t="shared" si="38"/>
        <v>97124.804399999994</v>
      </c>
      <c r="S106" s="15">
        <f t="shared" si="39"/>
        <v>2125.44</v>
      </c>
      <c r="T106" s="17"/>
      <c r="U106" s="17"/>
      <c r="V106" s="17"/>
      <c r="W106" s="17"/>
      <c r="X106" s="17"/>
      <c r="Y106" s="17"/>
      <c r="Z106" s="17"/>
    </row>
    <row r="107" spans="1:26" x14ac:dyDescent="0.2">
      <c r="A107" s="13"/>
      <c r="B107" s="13"/>
      <c r="C107" s="13">
        <v>200179</v>
      </c>
      <c r="D107" s="13" t="s">
        <v>85</v>
      </c>
      <c r="E107" s="13" t="s">
        <v>36</v>
      </c>
      <c r="F107" s="13" t="s">
        <v>34</v>
      </c>
      <c r="G107" s="13">
        <v>501204</v>
      </c>
      <c r="H107" s="13">
        <v>6</v>
      </c>
      <c r="I107" s="15">
        <v>509352</v>
      </c>
      <c r="J107" s="15">
        <v>0</v>
      </c>
      <c r="K107" s="15">
        <v>42446</v>
      </c>
      <c r="L107" s="15">
        <f t="shared" si="40"/>
        <v>11574.119999999999</v>
      </c>
      <c r="M107" s="15">
        <f t="shared" si="41"/>
        <v>123.60000000000001</v>
      </c>
      <c r="N107" s="16"/>
      <c r="O107" s="16"/>
      <c r="P107" s="15">
        <f t="shared" si="36"/>
        <v>8658.9840000000004</v>
      </c>
      <c r="Q107" s="15">
        <f t="shared" si="37"/>
        <v>57277.440000000002</v>
      </c>
      <c r="R107" s="15">
        <f t="shared" si="38"/>
        <v>92039.906399999993</v>
      </c>
      <c r="S107" s="15">
        <f t="shared" si="39"/>
        <v>2125.44</v>
      </c>
      <c r="T107" s="17"/>
      <c r="U107" s="17"/>
      <c r="V107" s="17"/>
      <c r="W107" s="17"/>
      <c r="X107" s="17"/>
      <c r="Y107" s="17"/>
      <c r="Z107" s="17"/>
    </row>
    <row r="108" spans="1:26" x14ac:dyDescent="0.2">
      <c r="A108" s="13"/>
      <c r="B108" s="13"/>
      <c r="C108" s="13">
        <v>200180</v>
      </c>
      <c r="D108" s="13" t="s">
        <v>86</v>
      </c>
      <c r="E108" s="13" t="s">
        <v>36</v>
      </c>
      <c r="F108" s="13" t="s">
        <v>37</v>
      </c>
      <c r="G108" s="13">
        <v>501204</v>
      </c>
      <c r="H108" s="13">
        <v>5</v>
      </c>
      <c r="I108" s="15">
        <v>605088</v>
      </c>
      <c r="J108" s="15">
        <v>0</v>
      </c>
      <c r="K108" s="15">
        <v>50424</v>
      </c>
      <c r="L108" s="15">
        <f t="shared" si="40"/>
        <v>11574.119999999999</v>
      </c>
      <c r="M108" s="15">
        <f t="shared" si="41"/>
        <v>123.60000000000001</v>
      </c>
      <c r="N108" s="16"/>
      <c r="O108" s="16"/>
      <c r="P108" s="15">
        <f t="shared" si="36"/>
        <v>10286.496000000001</v>
      </c>
      <c r="Q108" s="15">
        <f t="shared" si="37"/>
        <v>57277.440000000002</v>
      </c>
      <c r="R108" s="15">
        <f t="shared" si="38"/>
        <v>109339.4016</v>
      </c>
      <c r="S108" s="15">
        <f t="shared" si="39"/>
        <v>2125.44</v>
      </c>
      <c r="T108" s="17"/>
      <c r="U108" s="17"/>
      <c r="V108" s="17"/>
      <c r="W108" s="17"/>
      <c r="X108" s="17"/>
      <c r="Y108" s="17"/>
      <c r="Z108" s="17"/>
    </row>
    <row r="109" spans="1:26" x14ac:dyDescent="0.2">
      <c r="A109" s="13"/>
      <c r="B109" s="13"/>
      <c r="C109" s="13">
        <v>200181</v>
      </c>
      <c r="D109" s="13" t="s">
        <v>87</v>
      </c>
      <c r="E109" s="13" t="s">
        <v>36</v>
      </c>
      <c r="F109" s="13" t="s">
        <v>37</v>
      </c>
      <c r="G109" s="13">
        <v>501204</v>
      </c>
      <c r="H109" s="13">
        <v>7</v>
      </c>
      <c r="I109" s="15">
        <v>447984</v>
      </c>
      <c r="J109" s="15">
        <v>0</v>
      </c>
      <c r="K109" s="15">
        <v>37332</v>
      </c>
      <c r="L109" s="15">
        <f t="shared" si="40"/>
        <v>11574.119999999999</v>
      </c>
      <c r="M109" s="15">
        <f t="shared" si="41"/>
        <v>123.60000000000001</v>
      </c>
      <c r="N109" s="16"/>
      <c r="O109" s="16"/>
      <c r="P109" s="15">
        <f t="shared" si="36"/>
        <v>7615.728000000001</v>
      </c>
      <c r="Q109" s="15">
        <f t="shared" si="37"/>
        <v>57277.440000000002</v>
      </c>
      <c r="R109" s="15">
        <f t="shared" si="38"/>
        <v>80950.708799999993</v>
      </c>
      <c r="S109" s="15">
        <f t="shared" si="39"/>
        <v>2125.44</v>
      </c>
      <c r="T109" s="17"/>
      <c r="U109" s="17"/>
      <c r="V109" s="17"/>
      <c r="W109" s="17"/>
      <c r="X109" s="17"/>
      <c r="Y109" s="17"/>
      <c r="Z109" s="17"/>
    </row>
    <row r="110" spans="1:26" x14ac:dyDescent="0.2">
      <c r="A110" s="13"/>
      <c r="B110" s="13"/>
      <c r="C110" s="13">
        <v>200182</v>
      </c>
      <c r="D110" s="13" t="s">
        <v>88</v>
      </c>
      <c r="E110" s="13" t="s">
        <v>36</v>
      </c>
      <c r="F110" s="13" t="s">
        <v>37</v>
      </c>
      <c r="G110" s="13">
        <v>501204</v>
      </c>
      <c r="H110" s="13">
        <v>7</v>
      </c>
      <c r="I110" s="15">
        <v>447984</v>
      </c>
      <c r="J110" s="15">
        <v>0</v>
      </c>
      <c r="K110" s="15">
        <v>37332</v>
      </c>
      <c r="L110" s="15">
        <f t="shared" si="40"/>
        <v>11574.119999999999</v>
      </c>
      <c r="M110" s="15">
        <f t="shared" si="41"/>
        <v>123.60000000000001</v>
      </c>
      <c r="N110" s="16"/>
      <c r="O110" s="16"/>
      <c r="P110" s="15">
        <f t="shared" si="36"/>
        <v>7615.728000000001</v>
      </c>
      <c r="Q110" s="15">
        <f t="shared" si="37"/>
        <v>57277.440000000002</v>
      </c>
      <c r="R110" s="15">
        <f t="shared" si="38"/>
        <v>80950.708799999993</v>
      </c>
      <c r="S110" s="15">
        <f t="shared" si="39"/>
        <v>2125.44</v>
      </c>
      <c r="T110" s="17"/>
      <c r="U110" s="17"/>
      <c r="V110" s="17"/>
      <c r="W110" s="17"/>
      <c r="X110" s="17"/>
      <c r="Y110" s="17"/>
      <c r="Z110" s="17"/>
    </row>
    <row r="111" spans="1:26" x14ac:dyDescent="0.2">
      <c r="A111" s="13"/>
      <c r="B111" s="13"/>
      <c r="C111" s="13">
        <v>200183</v>
      </c>
      <c r="D111" s="13" t="s">
        <v>89</v>
      </c>
      <c r="E111" s="13" t="s">
        <v>36</v>
      </c>
      <c r="F111" s="13" t="s">
        <v>37</v>
      </c>
      <c r="G111" s="13">
        <v>501204</v>
      </c>
      <c r="H111" s="13">
        <v>7</v>
      </c>
      <c r="I111" s="15">
        <v>447984</v>
      </c>
      <c r="J111" s="15">
        <v>0</v>
      </c>
      <c r="K111" s="15">
        <v>37332</v>
      </c>
      <c r="L111" s="15">
        <f t="shared" si="40"/>
        <v>11574.119999999999</v>
      </c>
      <c r="M111" s="15">
        <f t="shared" si="41"/>
        <v>123.60000000000001</v>
      </c>
      <c r="N111" s="16"/>
      <c r="O111" s="16"/>
      <c r="P111" s="15">
        <f t="shared" si="36"/>
        <v>7615.728000000001</v>
      </c>
      <c r="Q111" s="15">
        <f t="shared" si="37"/>
        <v>57277.440000000002</v>
      </c>
      <c r="R111" s="15">
        <f t="shared" si="38"/>
        <v>80950.708799999993</v>
      </c>
      <c r="S111" s="15">
        <f t="shared" si="39"/>
        <v>2125.44</v>
      </c>
      <c r="T111" s="17"/>
      <c r="U111" s="17"/>
      <c r="V111" s="17"/>
      <c r="W111" s="17"/>
      <c r="X111" s="17"/>
      <c r="Y111" s="17"/>
      <c r="Z111" s="17"/>
    </row>
    <row r="112" spans="1:26" x14ac:dyDescent="0.2">
      <c r="A112" s="13"/>
      <c r="B112" s="13"/>
      <c r="C112" s="13">
        <v>200190</v>
      </c>
      <c r="D112" s="13" t="s">
        <v>90</v>
      </c>
      <c r="E112" s="13" t="s">
        <v>36</v>
      </c>
      <c r="F112" s="13" t="s">
        <v>34</v>
      </c>
      <c r="G112" s="13">
        <v>501204</v>
      </c>
      <c r="H112" s="13">
        <v>7</v>
      </c>
      <c r="I112" s="15">
        <v>447984</v>
      </c>
      <c r="J112" s="15">
        <v>0</v>
      </c>
      <c r="K112" s="15">
        <v>37332</v>
      </c>
      <c r="L112" s="15">
        <f t="shared" si="40"/>
        <v>11574.119999999999</v>
      </c>
      <c r="M112" s="15">
        <f t="shared" si="41"/>
        <v>123.60000000000001</v>
      </c>
      <c r="N112" s="16"/>
      <c r="O112" s="16"/>
      <c r="P112" s="15">
        <f t="shared" si="36"/>
        <v>7615.728000000001</v>
      </c>
      <c r="Q112" s="15">
        <f t="shared" si="37"/>
        <v>57277.440000000002</v>
      </c>
      <c r="R112" s="15">
        <f t="shared" si="38"/>
        <v>80950.708799999993</v>
      </c>
      <c r="S112" s="15">
        <f t="shared" si="39"/>
        <v>2125.44</v>
      </c>
      <c r="T112" s="17"/>
      <c r="U112" s="17"/>
      <c r="V112" s="17"/>
      <c r="W112" s="17"/>
      <c r="X112" s="17"/>
      <c r="Y112" s="17"/>
      <c r="Z112" s="17"/>
    </row>
    <row r="113" spans="1:26" x14ac:dyDescent="0.2">
      <c r="A113" s="13"/>
      <c r="B113" s="13"/>
      <c r="C113" s="13">
        <v>200191</v>
      </c>
      <c r="D113" s="13" t="s">
        <v>91</v>
      </c>
      <c r="E113" s="13" t="s">
        <v>36</v>
      </c>
      <c r="F113" s="13" t="s">
        <v>34</v>
      </c>
      <c r="G113" s="13">
        <v>501204</v>
      </c>
      <c r="H113" s="13">
        <v>6</v>
      </c>
      <c r="I113" s="15">
        <v>509352</v>
      </c>
      <c r="J113" s="15">
        <v>0</v>
      </c>
      <c r="K113" s="15">
        <v>42446</v>
      </c>
      <c r="L113" s="15">
        <f t="shared" si="40"/>
        <v>11574.119999999999</v>
      </c>
      <c r="M113" s="15">
        <f t="shared" si="41"/>
        <v>123.60000000000001</v>
      </c>
      <c r="N113" s="16"/>
      <c r="O113" s="16"/>
      <c r="P113" s="15">
        <f t="shared" si="36"/>
        <v>8658.9840000000004</v>
      </c>
      <c r="Q113" s="15">
        <f t="shared" si="37"/>
        <v>57277.440000000002</v>
      </c>
      <c r="R113" s="15">
        <f t="shared" si="38"/>
        <v>92039.906399999993</v>
      </c>
      <c r="S113" s="15">
        <f t="shared" si="39"/>
        <v>2125.44</v>
      </c>
      <c r="T113" s="17"/>
      <c r="U113" s="17"/>
      <c r="V113" s="17"/>
      <c r="W113" s="17"/>
      <c r="X113" s="17"/>
      <c r="Y113" s="17"/>
      <c r="Z113" s="17"/>
    </row>
    <row r="114" spans="1:26" x14ac:dyDescent="0.2">
      <c r="A114" s="13"/>
      <c r="B114" s="13"/>
      <c r="C114" s="13">
        <v>200192</v>
      </c>
      <c r="D114" s="13" t="s">
        <v>90</v>
      </c>
      <c r="E114" s="13" t="s">
        <v>36</v>
      </c>
      <c r="F114" s="13" t="s">
        <v>34</v>
      </c>
      <c r="G114" s="13">
        <v>501204</v>
      </c>
      <c r="H114" s="13">
        <v>7</v>
      </c>
      <c r="I114" s="15">
        <v>447984</v>
      </c>
      <c r="J114" s="15">
        <v>0</v>
      </c>
      <c r="K114" s="15">
        <v>37332</v>
      </c>
      <c r="L114" s="15">
        <f t="shared" si="40"/>
        <v>11574.119999999999</v>
      </c>
      <c r="M114" s="15">
        <f t="shared" si="41"/>
        <v>123.60000000000001</v>
      </c>
      <c r="N114" s="16"/>
      <c r="O114" s="16"/>
      <c r="P114" s="15">
        <f t="shared" si="36"/>
        <v>7615.728000000001</v>
      </c>
      <c r="Q114" s="15">
        <f t="shared" si="37"/>
        <v>57277.440000000002</v>
      </c>
      <c r="R114" s="15">
        <f t="shared" si="38"/>
        <v>80950.708799999993</v>
      </c>
      <c r="S114" s="15">
        <f t="shared" si="39"/>
        <v>2125.44</v>
      </c>
      <c r="T114" s="17"/>
      <c r="U114" s="17"/>
      <c r="V114" s="17"/>
      <c r="W114" s="17"/>
      <c r="X114" s="17"/>
      <c r="Y114" s="17"/>
      <c r="Z114" s="17"/>
    </row>
    <row r="115" spans="1:26" x14ac:dyDescent="0.2">
      <c r="A115" s="13"/>
      <c r="B115" s="13"/>
      <c r="C115" s="13">
        <v>200193</v>
      </c>
      <c r="D115" s="13" t="s">
        <v>92</v>
      </c>
      <c r="E115" s="13" t="s">
        <v>36</v>
      </c>
      <c r="F115" s="13" t="s">
        <v>37</v>
      </c>
      <c r="G115" s="13">
        <v>501204</v>
      </c>
      <c r="H115" s="13">
        <v>7</v>
      </c>
      <c r="I115" s="15">
        <v>447984</v>
      </c>
      <c r="J115" s="15">
        <v>0</v>
      </c>
      <c r="K115" s="15">
        <v>37332</v>
      </c>
      <c r="L115" s="15">
        <f t="shared" si="40"/>
        <v>11574.119999999999</v>
      </c>
      <c r="M115" s="15">
        <f t="shared" si="41"/>
        <v>123.60000000000001</v>
      </c>
      <c r="N115" s="16"/>
      <c r="O115" s="16"/>
      <c r="P115" s="15">
        <f t="shared" si="36"/>
        <v>7615.728000000001</v>
      </c>
      <c r="Q115" s="15">
        <f t="shared" si="37"/>
        <v>57277.440000000002</v>
      </c>
      <c r="R115" s="15">
        <f t="shared" si="38"/>
        <v>80950.708799999993</v>
      </c>
      <c r="S115" s="15">
        <f t="shared" si="39"/>
        <v>2125.44</v>
      </c>
      <c r="T115" s="17"/>
      <c r="U115" s="17"/>
      <c r="V115" s="17"/>
      <c r="W115" s="17"/>
      <c r="X115" s="17"/>
      <c r="Y115" s="17"/>
      <c r="Z115" s="17"/>
    </row>
    <row r="116" spans="1:26" x14ac:dyDescent="0.2">
      <c r="A116" s="13"/>
      <c r="B116" s="13"/>
      <c r="C116" s="13">
        <v>200197</v>
      </c>
      <c r="D116" s="13" t="s">
        <v>93</v>
      </c>
      <c r="E116" s="13" t="s">
        <v>36</v>
      </c>
      <c r="F116" s="13" t="s">
        <v>37</v>
      </c>
      <c r="G116" s="13">
        <v>501204</v>
      </c>
      <c r="H116" s="13">
        <v>6</v>
      </c>
      <c r="I116" s="15">
        <v>537492</v>
      </c>
      <c r="J116" s="15">
        <v>0</v>
      </c>
      <c r="K116" s="15">
        <v>44791</v>
      </c>
      <c r="L116" s="15">
        <f t="shared" si="40"/>
        <v>11574.119999999999</v>
      </c>
      <c r="M116" s="15">
        <f t="shared" si="41"/>
        <v>123.60000000000001</v>
      </c>
      <c r="N116" s="16"/>
      <c r="O116" s="16"/>
      <c r="P116" s="15">
        <f t="shared" si="36"/>
        <v>9137.3640000000014</v>
      </c>
      <c r="Q116" s="15">
        <f t="shared" si="37"/>
        <v>57277.440000000002</v>
      </c>
      <c r="R116" s="15">
        <f t="shared" si="38"/>
        <v>97124.804399999994</v>
      </c>
      <c r="S116" s="15">
        <f t="shared" si="39"/>
        <v>2125.44</v>
      </c>
      <c r="T116" s="17"/>
      <c r="U116" s="17"/>
      <c r="V116" s="17"/>
      <c r="W116" s="17"/>
      <c r="X116" s="17"/>
      <c r="Y116" s="17"/>
      <c r="Z116" s="17"/>
    </row>
    <row r="117" spans="1:26" x14ac:dyDescent="0.2">
      <c r="A117" s="13"/>
      <c r="B117" s="13"/>
      <c r="C117" s="13">
        <v>200198</v>
      </c>
      <c r="D117" s="13" t="s">
        <v>94</v>
      </c>
      <c r="E117" s="13" t="s">
        <v>36</v>
      </c>
      <c r="F117" s="13" t="s">
        <v>37</v>
      </c>
      <c r="G117" s="13">
        <v>501204</v>
      </c>
      <c r="H117" s="13">
        <v>7</v>
      </c>
      <c r="I117" s="15">
        <v>447984</v>
      </c>
      <c r="J117" s="15">
        <v>0</v>
      </c>
      <c r="K117" s="15">
        <v>37332</v>
      </c>
      <c r="L117" s="15">
        <f t="shared" si="40"/>
        <v>11574.119999999999</v>
      </c>
      <c r="M117" s="15">
        <f t="shared" si="41"/>
        <v>123.60000000000001</v>
      </c>
      <c r="N117" s="16"/>
      <c r="O117" s="16"/>
      <c r="P117" s="15">
        <f t="shared" si="36"/>
        <v>7615.728000000001</v>
      </c>
      <c r="Q117" s="15">
        <f t="shared" si="37"/>
        <v>57277.440000000002</v>
      </c>
      <c r="R117" s="15">
        <f t="shared" si="38"/>
        <v>80950.708799999993</v>
      </c>
      <c r="S117" s="15">
        <f t="shared" si="39"/>
        <v>2125.44</v>
      </c>
      <c r="T117" s="17"/>
      <c r="U117" s="17"/>
      <c r="V117" s="17"/>
      <c r="W117" s="17"/>
      <c r="X117" s="17"/>
      <c r="Y117" s="17"/>
      <c r="Z117" s="17"/>
    </row>
    <row r="118" spans="1:26" x14ac:dyDescent="0.2">
      <c r="A118" s="13"/>
      <c r="B118" s="13"/>
      <c r="C118" s="13">
        <v>200199</v>
      </c>
      <c r="D118" s="13" t="s">
        <v>94</v>
      </c>
      <c r="E118" s="13" t="s">
        <v>36</v>
      </c>
      <c r="F118" s="13" t="s">
        <v>37</v>
      </c>
      <c r="G118" s="13">
        <v>501204</v>
      </c>
      <c r="H118" s="13">
        <v>7</v>
      </c>
      <c r="I118" s="15">
        <v>447984</v>
      </c>
      <c r="J118" s="15">
        <v>0</v>
      </c>
      <c r="K118" s="15">
        <v>37332</v>
      </c>
      <c r="L118" s="15">
        <f t="shared" si="40"/>
        <v>11574.119999999999</v>
      </c>
      <c r="M118" s="15">
        <f t="shared" si="41"/>
        <v>123.60000000000001</v>
      </c>
      <c r="N118" s="16"/>
      <c r="O118" s="16"/>
      <c r="P118" s="15">
        <f t="shared" si="36"/>
        <v>7615.728000000001</v>
      </c>
      <c r="Q118" s="15">
        <f t="shared" si="37"/>
        <v>57277.440000000002</v>
      </c>
      <c r="R118" s="15">
        <f t="shared" si="38"/>
        <v>80950.708799999993</v>
      </c>
      <c r="S118" s="15">
        <f t="shared" si="39"/>
        <v>2125.44</v>
      </c>
      <c r="T118" s="17"/>
      <c r="U118" s="17"/>
      <c r="V118" s="17"/>
      <c r="W118" s="17"/>
      <c r="X118" s="17"/>
      <c r="Y118" s="17"/>
      <c r="Z118" s="17"/>
    </row>
    <row r="119" spans="1:26" x14ac:dyDescent="0.2">
      <c r="A119" s="13"/>
      <c r="B119" s="13"/>
      <c r="C119" s="13">
        <v>200245</v>
      </c>
      <c r="D119" s="13" t="s">
        <v>85</v>
      </c>
      <c r="E119" s="13" t="s">
        <v>36</v>
      </c>
      <c r="F119" s="13" t="s">
        <v>37</v>
      </c>
      <c r="G119" s="13">
        <v>501204</v>
      </c>
      <c r="H119" s="13">
        <v>6</v>
      </c>
      <c r="I119" s="15">
        <v>509352</v>
      </c>
      <c r="J119" s="15">
        <v>0</v>
      </c>
      <c r="K119" s="15">
        <v>42446</v>
      </c>
      <c r="L119" s="15">
        <f t="shared" si="40"/>
        <v>11574.119999999999</v>
      </c>
      <c r="M119" s="15">
        <f t="shared" si="41"/>
        <v>123.60000000000001</v>
      </c>
      <c r="N119" s="16"/>
      <c r="O119" s="16"/>
      <c r="P119" s="15">
        <f t="shared" si="36"/>
        <v>8658.9840000000004</v>
      </c>
      <c r="Q119" s="15">
        <f t="shared" si="37"/>
        <v>57277.440000000002</v>
      </c>
      <c r="R119" s="15">
        <f t="shared" si="38"/>
        <v>92039.906399999993</v>
      </c>
      <c r="S119" s="15">
        <f t="shared" si="39"/>
        <v>2125.44</v>
      </c>
      <c r="T119" s="17"/>
      <c r="U119" s="17"/>
      <c r="V119" s="17"/>
      <c r="W119" s="17"/>
      <c r="X119" s="17"/>
      <c r="Y119" s="17"/>
      <c r="Z119" s="17"/>
    </row>
    <row r="120" spans="1:26" x14ac:dyDescent="0.2">
      <c r="A120" s="13"/>
      <c r="B120" s="13"/>
      <c r="C120" s="13">
        <v>200365</v>
      </c>
      <c r="D120" s="13" t="s">
        <v>95</v>
      </c>
      <c r="E120" s="13" t="s">
        <v>33</v>
      </c>
      <c r="F120" s="13" t="s">
        <v>34</v>
      </c>
      <c r="G120" s="13">
        <v>501204</v>
      </c>
      <c r="H120" s="13">
        <v>7</v>
      </c>
      <c r="I120" s="15">
        <v>447984</v>
      </c>
      <c r="J120" s="15">
        <v>0</v>
      </c>
      <c r="K120" s="15">
        <v>37332</v>
      </c>
      <c r="L120" s="15">
        <f t="shared" si="40"/>
        <v>11574.119999999999</v>
      </c>
      <c r="M120" s="15">
        <f t="shared" si="41"/>
        <v>123.60000000000001</v>
      </c>
      <c r="N120" s="16"/>
      <c r="O120" s="16"/>
      <c r="P120" s="15">
        <f t="shared" si="36"/>
        <v>7615.728000000001</v>
      </c>
      <c r="Q120" s="15">
        <f t="shared" si="37"/>
        <v>57277.440000000002</v>
      </c>
      <c r="R120" s="15">
        <f t="shared" si="38"/>
        <v>80950.708799999993</v>
      </c>
      <c r="S120" s="15">
        <f t="shared" si="39"/>
        <v>2125.44</v>
      </c>
      <c r="T120" s="17"/>
      <c r="U120" s="17"/>
      <c r="V120" s="17"/>
      <c r="W120" s="17"/>
      <c r="X120" s="17"/>
      <c r="Y120" s="17"/>
      <c r="Z120" s="17"/>
    </row>
    <row r="121" spans="1:26" s="20" customFormat="1" ht="13.5" thickBot="1" x14ac:dyDescent="0.25">
      <c r="I121" s="22">
        <f t="shared" ref="I121:Z121" si="42">SUM(I94:I120)</f>
        <v>13768460</v>
      </c>
      <c r="J121" s="22">
        <f t="shared" si="42"/>
        <v>12000</v>
      </c>
      <c r="K121" s="22">
        <f t="shared" si="42"/>
        <v>1022196</v>
      </c>
      <c r="L121" s="22">
        <f t="shared" si="42"/>
        <v>300927.11999999994</v>
      </c>
      <c r="M121" s="22">
        <f t="shared" si="42"/>
        <v>3213.5999999999985</v>
      </c>
      <c r="N121" s="22">
        <f t="shared" si="42"/>
        <v>56144</v>
      </c>
      <c r="O121" s="22">
        <f t="shared" si="42"/>
        <v>0</v>
      </c>
      <c r="P121" s="22">
        <f t="shared" si="42"/>
        <v>234063.82000000004</v>
      </c>
      <c r="Q121" s="22">
        <f t="shared" si="42"/>
        <v>1546490.8799999992</v>
      </c>
      <c r="R121" s="22">
        <f t="shared" si="42"/>
        <v>2487960.7220000001</v>
      </c>
      <c r="S121" s="22">
        <f t="shared" si="42"/>
        <v>57386.880000000019</v>
      </c>
      <c r="T121" s="22">
        <f t="shared" si="42"/>
        <v>0</v>
      </c>
      <c r="U121" s="22">
        <f t="shared" si="42"/>
        <v>0</v>
      </c>
      <c r="V121" s="22">
        <f t="shared" si="42"/>
        <v>0</v>
      </c>
      <c r="W121" s="22">
        <f t="shared" si="42"/>
        <v>0</v>
      </c>
      <c r="X121" s="22">
        <f t="shared" si="42"/>
        <v>0</v>
      </c>
      <c r="Y121" s="22">
        <f t="shared" si="42"/>
        <v>0</v>
      </c>
      <c r="Z121" s="22">
        <f t="shared" si="42"/>
        <v>0</v>
      </c>
    </row>
    <row r="122" spans="1:26" s="20" customFormat="1" ht="13.5" thickTop="1" x14ac:dyDescent="0.2">
      <c r="I122" s="23"/>
      <c r="J122" s="23"/>
      <c r="K122" s="23"/>
      <c r="L122" s="23"/>
      <c r="M122" s="23"/>
      <c r="N122" s="24"/>
      <c r="O122" s="24"/>
      <c r="P122" s="23"/>
      <c r="Q122" s="23"/>
      <c r="R122" s="23"/>
      <c r="S122" s="23"/>
      <c r="T122" s="25"/>
      <c r="U122" s="25"/>
      <c r="V122" s="25"/>
      <c r="W122" s="25"/>
      <c r="X122" s="25"/>
      <c r="Y122" s="25"/>
      <c r="Z122" s="25"/>
    </row>
    <row r="123" spans="1:26" s="20" customFormat="1" x14ac:dyDescent="0.2">
      <c r="A123" s="26"/>
      <c r="B123" s="26"/>
      <c r="C123" s="26"/>
      <c r="D123" s="26"/>
      <c r="E123" s="26"/>
      <c r="F123" s="26"/>
      <c r="G123" s="26"/>
      <c r="H123" s="26"/>
      <c r="I123" s="27"/>
      <c r="J123" s="27"/>
      <c r="K123" s="27"/>
      <c r="L123" s="27"/>
      <c r="M123" s="27"/>
      <c r="N123" s="28"/>
      <c r="O123" s="28"/>
      <c r="P123" s="27"/>
      <c r="Q123" s="27"/>
      <c r="R123" s="27"/>
      <c r="S123" s="27"/>
      <c r="T123" s="28"/>
      <c r="U123" s="28"/>
      <c r="V123" s="28"/>
      <c r="W123" s="28"/>
      <c r="X123" s="28"/>
      <c r="Y123" s="28"/>
      <c r="Z123" s="28"/>
    </row>
    <row r="124" spans="1:26" x14ac:dyDescent="0.2">
      <c r="A124" s="13"/>
      <c r="B124" s="13"/>
      <c r="C124" s="13">
        <v>84039</v>
      </c>
      <c r="D124" s="13" t="s">
        <v>96</v>
      </c>
      <c r="E124" s="13" t="s">
        <v>36</v>
      </c>
      <c r="F124" s="13" t="s">
        <v>34</v>
      </c>
      <c r="G124" s="13">
        <v>501205</v>
      </c>
      <c r="H124" s="13">
        <v>6</v>
      </c>
      <c r="I124" s="15">
        <v>509352</v>
      </c>
      <c r="J124" s="15">
        <v>0</v>
      </c>
      <c r="K124" s="15">
        <v>42446</v>
      </c>
      <c r="L124" s="15">
        <f>964.51*12</f>
        <v>11574.119999999999</v>
      </c>
      <c r="M124" s="15">
        <f>10.3*12</f>
        <v>123.60000000000001</v>
      </c>
      <c r="N124" s="16">
        <v>13106</v>
      </c>
      <c r="O124" s="16"/>
      <c r="P124" s="15">
        <f t="shared" ref="P124:P133" si="43">I124*1.7%</f>
        <v>8658.9840000000004</v>
      </c>
      <c r="Q124" s="15">
        <f t="shared" ref="Q124:Q133" si="44">4773.12*12</f>
        <v>57277.440000000002</v>
      </c>
      <c r="R124" s="15">
        <f t="shared" ref="R124:R133" si="45">18.07%*I124</f>
        <v>92039.906399999993</v>
      </c>
      <c r="S124" s="15">
        <f t="shared" ref="S124:S133" si="46">177.12*12</f>
        <v>2125.44</v>
      </c>
      <c r="T124" s="17"/>
      <c r="U124" s="17"/>
      <c r="V124" s="17"/>
      <c r="W124" s="17"/>
      <c r="X124" s="17"/>
      <c r="Y124" s="17"/>
      <c r="Z124" s="17"/>
    </row>
    <row r="125" spans="1:26" x14ac:dyDescent="0.2">
      <c r="A125" s="13"/>
      <c r="B125" s="13"/>
      <c r="C125" s="13">
        <v>86121</v>
      </c>
      <c r="D125" s="13" t="s">
        <v>97</v>
      </c>
      <c r="E125" s="13" t="s">
        <v>36</v>
      </c>
      <c r="F125" s="13" t="s">
        <v>37</v>
      </c>
      <c r="G125" s="13">
        <v>501205</v>
      </c>
      <c r="H125" s="13">
        <v>3</v>
      </c>
      <c r="I125" s="15">
        <v>713112</v>
      </c>
      <c r="J125" s="15">
        <f>750*12</f>
        <v>9000</v>
      </c>
      <c r="K125" s="15">
        <v>59426</v>
      </c>
      <c r="L125" s="15">
        <f>964.51*12</f>
        <v>11574.119999999999</v>
      </c>
      <c r="M125" s="15">
        <f>10.3*12</f>
        <v>123.60000000000001</v>
      </c>
      <c r="N125" s="16">
        <v>17980</v>
      </c>
      <c r="O125" s="16"/>
      <c r="P125" s="15">
        <f t="shared" si="43"/>
        <v>12122.904</v>
      </c>
      <c r="Q125" s="15">
        <f t="shared" si="44"/>
        <v>57277.440000000002</v>
      </c>
      <c r="R125" s="15">
        <f t="shared" si="45"/>
        <v>128859.33839999999</v>
      </c>
      <c r="S125" s="15">
        <f t="shared" si="46"/>
        <v>2125.44</v>
      </c>
      <c r="T125" s="17"/>
      <c r="U125" s="17"/>
      <c r="V125" s="17"/>
      <c r="W125" s="17"/>
      <c r="X125" s="17"/>
      <c r="Y125" s="17"/>
      <c r="Z125" s="17"/>
    </row>
    <row r="126" spans="1:26" x14ac:dyDescent="0.2">
      <c r="A126" s="13"/>
      <c r="B126" s="13"/>
      <c r="C126" s="13">
        <v>200003</v>
      </c>
      <c r="D126" s="13" t="s">
        <v>98</v>
      </c>
      <c r="E126" s="13" t="s">
        <v>36</v>
      </c>
      <c r="F126" s="13" t="s">
        <v>34</v>
      </c>
      <c r="G126" s="13">
        <v>501205</v>
      </c>
      <c r="H126" s="13">
        <v>5</v>
      </c>
      <c r="I126" s="15">
        <v>605088</v>
      </c>
      <c r="J126" s="15">
        <v>0</v>
      </c>
      <c r="K126" s="15">
        <v>50424</v>
      </c>
      <c r="L126" s="15">
        <f>964.51*12</f>
        <v>11574.119999999999</v>
      </c>
      <c r="M126" s="15">
        <f>10.3*12</f>
        <v>123.60000000000001</v>
      </c>
      <c r="N126" s="16">
        <v>13764</v>
      </c>
      <c r="O126" s="16"/>
      <c r="P126" s="15">
        <f t="shared" si="43"/>
        <v>10286.496000000001</v>
      </c>
      <c r="Q126" s="15">
        <f t="shared" si="44"/>
        <v>57277.440000000002</v>
      </c>
      <c r="R126" s="15">
        <f t="shared" si="45"/>
        <v>109339.4016</v>
      </c>
      <c r="S126" s="15">
        <f t="shared" si="46"/>
        <v>2125.44</v>
      </c>
      <c r="T126" s="17"/>
      <c r="U126" s="17"/>
      <c r="V126" s="17"/>
      <c r="W126" s="17"/>
      <c r="X126" s="17"/>
      <c r="Y126" s="17"/>
      <c r="Z126" s="17"/>
    </row>
    <row r="127" spans="1:26" x14ac:dyDescent="0.2">
      <c r="A127" s="13"/>
      <c r="B127" s="13"/>
      <c r="C127" s="13">
        <v>200004</v>
      </c>
      <c r="D127" s="13" t="s">
        <v>99</v>
      </c>
      <c r="E127" s="13" t="s">
        <v>36</v>
      </c>
      <c r="F127" s="13" t="s">
        <v>34</v>
      </c>
      <c r="G127" s="13">
        <v>501205</v>
      </c>
      <c r="H127" s="13">
        <v>5</v>
      </c>
      <c r="I127" s="15">
        <v>605088</v>
      </c>
      <c r="J127" s="15">
        <v>0</v>
      </c>
      <c r="K127" s="15">
        <v>50424</v>
      </c>
      <c r="L127" s="15">
        <f>964.51*12</f>
        <v>11574.119999999999</v>
      </c>
      <c r="M127" s="15">
        <f>10.3*12</f>
        <v>123.60000000000001</v>
      </c>
      <c r="N127" s="16">
        <v>13764</v>
      </c>
      <c r="O127" s="16"/>
      <c r="P127" s="15">
        <f t="shared" si="43"/>
        <v>10286.496000000001</v>
      </c>
      <c r="Q127" s="15">
        <f t="shared" si="44"/>
        <v>57277.440000000002</v>
      </c>
      <c r="R127" s="15">
        <f t="shared" si="45"/>
        <v>109339.4016</v>
      </c>
      <c r="S127" s="15">
        <f t="shared" si="46"/>
        <v>2125.44</v>
      </c>
      <c r="T127" s="17"/>
      <c r="U127" s="17"/>
      <c r="V127" s="17"/>
      <c r="W127" s="17"/>
      <c r="X127" s="17"/>
      <c r="Y127" s="17"/>
      <c r="Z127" s="17"/>
    </row>
    <row r="128" spans="1:26" x14ac:dyDescent="0.2">
      <c r="A128" s="13"/>
      <c r="B128" s="13"/>
      <c r="C128" s="13">
        <v>200052</v>
      </c>
      <c r="D128" s="13" t="s">
        <v>100</v>
      </c>
      <c r="E128" s="13" t="s">
        <v>36</v>
      </c>
      <c r="F128" s="13" t="s">
        <v>34</v>
      </c>
      <c r="G128" s="13">
        <v>501205</v>
      </c>
      <c r="H128" s="13" t="s">
        <v>38</v>
      </c>
      <c r="I128" s="15">
        <v>1502108</v>
      </c>
      <c r="J128" s="15">
        <f>1000*12</f>
        <v>12000</v>
      </c>
      <c r="K128" s="15">
        <v>0</v>
      </c>
      <c r="L128" s="15">
        <v>0</v>
      </c>
      <c r="M128" s="15">
        <v>0</v>
      </c>
      <c r="N128" s="16">
        <v>0</v>
      </c>
      <c r="O128" s="16">
        <v>0</v>
      </c>
      <c r="P128" s="15">
        <f t="shared" si="43"/>
        <v>25535.836000000003</v>
      </c>
      <c r="Q128" s="15">
        <f t="shared" si="44"/>
        <v>57277.440000000002</v>
      </c>
      <c r="R128" s="15">
        <f t="shared" si="45"/>
        <v>271430.91560000001</v>
      </c>
      <c r="S128" s="15">
        <f t="shared" si="46"/>
        <v>2125.44</v>
      </c>
      <c r="T128" s="17"/>
      <c r="U128" s="17"/>
      <c r="V128" s="17"/>
      <c r="W128" s="17"/>
      <c r="X128" s="17"/>
      <c r="Y128" s="17"/>
      <c r="Z128" s="17"/>
    </row>
    <row r="129" spans="1:26" x14ac:dyDescent="0.2">
      <c r="A129" s="13"/>
      <c r="B129" s="13"/>
      <c r="C129" s="13">
        <v>200177</v>
      </c>
      <c r="D129" s="13" t="s">
        <v>101</v>
      </c>
      <c r="E129" s="13" t="s">
        <v>36</v>
      </c>
      <c r="F129" s="13" t="s">
        <v>34</v>
      </c>
      <c r="G129" s="13">
        <v>501205</v>
      </c>
      <c r="H129" s="13">
        <v>6</v>
      </c>
      <c r="I129" s="15">
        <v>537492</v>
      </c>
      <c r="J129" s="15">
        <v>0</v>
      </c>
      <c r="K129" s="15">
        <v>44791</v>
      </c>
      <c r="L129" s="15">
        <f>964.51*12</f>
        <v>11574.119999999999</v>
      </c>
      <c r="M129" s="15">
        <f>10.3*12</f>
        <v>123.60000000000001</v>
      </c>
      <c r="N129" s="16"/>
      <c r="O129" s="16"/>
      <c r="P129" s="15">
        <f t="shared" si="43"/>
        <v>9137.3640000000014</v>
      </c>
      <c r="Q129" s="15">
        <f t="shared" si="44"/>
        <v>57277.440000000002</v>
      </c>
      <c r="R129" s="15">
        <f t="shared" si="45"/>
        <v>97124.804399999994</v>
      </c>
      <c r="S129" s="15">
        <f t="shared" si="46"/>
        <v>2125.44</v>
      </c>
      <c r="T129" s="17"/>
      <c r="U129" s="17"/>
      <c r="V129" s="17"/>
      <c r="W129" s="17"/>
      <c r="X129" s="17"/>
      <c r="Y129" s="17"/>
      <c r="Z129" s="17"/>
    </row>
    <row r="130" spans="1:26" x14ac:dyDescent="0.2">
      <c r="A130" s="13"/>
      <c r="B130" s="13"/>
      <c r="C130" s="13">
        <v>200184</v>
      </c>
      <c r="D130" s="13" t="s">
        <v>102</v>
      </c>
      <c r="E130" s="13" t="s">
        <v>36</v>
      </c>
      <c r="F130" s="13" t="s">
        <v>37</v>
      </c>
      <c r="G130" s="13">
        <v>501205</v>
      </c>
      <c r="H130" s="13">
        <v>6</v>
      </c>
      <c r="I130" s="15">
        <v>537492</v>
      </c>
      <c r="J130" s="15">
        <v>0</v>
      </c>
      <c r="K130" s="15">
        <v>44791</v>
      </c>
      <c r="L130" s="15">
        <f>964.51*12</f>
        <v>11574.119999999999</v>
      </c>
      <c r="M130" s="15">
        <f>10.3*12</f>
        <v>123.60000000000001</v>
      </c>
      <c r="N130" s="16">
        <v>12532</v>
      </c>
      <c r="O130" s="16"/>
      <c r="P130" s="15">
        <f t="shared" si="43"/>
        <v>9137.3640000000014</v>
      </c>
      <c r="Q130" s="15">
        <f t="shared" si="44"/>
        <v>57277.440000000002</v>
      </c>
      <c r="R130" s="15">
        <f t="shared" si="45"/>
        <v>97124.804399999994</v>
      </c>
      <c r="S130" s="15">
        <f t="shared" si="46"/>
        <v>2125.44</v>
      </c>
      <c r="T130" s="17"/>
      <c r="U130" s="17"/>
      <c r="V130" s="17"/>
      <c r="W130" s="17"/>
      <c r="X130" s="17"/>
      <c r="Y130" s="17"/>
      <c r="Z130" s="17"/>
    </row>
    <row r="131" spans="1:26" x14ac:dyDescent="0.2">
      <c r="A131" s="13"/>
      <c r="B131" s="13"/>
      <c r="C131" s="13">
        <v>200185</v>
      </c>
      <c r="D131" s="13" t="s">
        <v>103</v>
      </c>
      <c r="E131" s="13" t="s">
        <v>36</v>
      </c>
      <c r="F131" s="13" t="s">
        <v>34</v>
      </c>
      <c r="G131" s="13">
        <v>501205</v>
      </c>
      <c r="H131" s="13">
        <v>3</v>
      </c>
      <c r="I131" s="36">
        <v>783828</v>
      </c>
      <c r="J131" s="36">
        <f>750*12</f>
        <v>9000</v>
      </c>
      <c r="K131" s="36">
        <v>65319</v>
      </c>
      <c r="L131" s="36">
        <f>964.51*12</f>
        <v>11574.119999999999</v>
      </c>
      <c r="M131" s="36">
        <f>10.3*12</f>
        <v>123.60000000000001</v>
      </c>
      <c r="N131" s="16">
        <v>18618</v>
      </c>
      <c r="O131" s="16"/>
      <c r="P131" s="15">
        <f t="shared" si="43"/>
        <v>13325.076000000001</v>
      </c>
      <c r="Q131" s="15">
        <f t="shared" si="44"/>
        <v>57277.440000000002</v>
      </c>
      <c r="R131" s="36">
        <f t="shared" si="45"/>
        <v>141637.71960000001</v>
      </c>
      <c r="S131" s="36">
        <f t="shared" si="46"/>
        <v>2125.44</v>
      </c>
      <c r="T131" s="17"/>
      <c r="U131" s="17"/>
      <c r="V131" s="17"/>
      <c r="W131" s="17"/>
      <c r="X131" s="17"/>
      <c r="Y131" s="17"/>
      <c r="Z131" s="17"/>
    </row>
    <row r="132" spans="1:26" x14ac:dyDescent="0.2">
      <c r="A132" s="13"/>
      <c r="B132" s="13"/>
      <c r="C132" s="13">
        <v>200189</v>
      </c>
      <c r="D132" s="13" t="s">
        <v>104</v>
      </c>
      <c r="E132" s="13" t="s">
        <v>36</v>
      </c>
      <c r="F132" s="13" t="s">
        <v>37</v>
      </c>
      <c r="G132" s="13">
        <v>501205</v>
      </c>
      <c r="H132" s="13">
        <v>6</v>
      </c>
      <c r="I132" s="15">
        <v>509352</v>
      </c>
      <c r="J132" s="15">
        <v>0</v>
      </c>
      <c r="K132" s="15">
        <v>42446</v>
      </c>
      <c r="L132" s="15">
        <f>964.51*12</f>
        <v>11574.119999999999</v>
      </c>
      <c r="M132" s="15">
        <f>10.3*12</f>
        <v>123.60000000000001</v>
      </c>
      <c r="N132" s="16"/>
      <c r="O132" s="16"/>
      <c r="P132" s="15">
        <f t="shared" si="43"/>
        <v>8658.9840000000004</v>
      </c>
      <c r="Q132" s="15">
        <f t="shared" si="44"/>
        <v>57277.440000000002</v>
      </c>
      <c r="R132" s="15">
        <f t="shared" si="45"/>
        <v>92039.906399999993</v>
      </c>
      <c r="S132" s="15">
        <f t="shared" si="46"/>
        <v>2125.44</v>
      </c>
      <c r="T132" s="17"/>
      <c r="U132" s="17"/>
      <c r="V132" s="17"/>
      <c r="W132" s="17"/>
      <c r="X132" s="17"/>
      <c r="Y132" s="17"/>
      <c r="Z132" s="17"/>
    </row>
    <row r="133" spans="1:26" x14ac:dyDescent="0.2">
      <c r="A133" s="13"/>
      <c r="B133" s="13"/>
      <c r="C133" s="13">
        <v>200202</v>
      </c>
      <c r="D133" s="13" t="s">
        <v>105</v>
      </c>
      <c r="E133" s="13" t="s">
        <v>36</v>
      </c>
      <c r="F133" s="13" t="s">
        <v>37</v>
      </c>
      <c r="G133" s="13">
        <v>501205</v>
      </c>
      <c r="H133" s="13">
        <v>11</v>
      </c>
      <c r="I133" s="15">
        <v>261108</v>
      </c>
      <c r="J133" s="15">
        <v>0</v>
      </c>
      <c r="K133" s="15">
        <v>21759</v>
      </c>
      <c r="L133" s="15">
        <f>964.51*12</f>
        <v>11574.119999999999</v>
      </c>
      <c r="M133" s="15">
        <f>10.3*12</f>
        <v>123.60000000000001</v>
      </c>
      <c r="N133" s="16"/>
      <c r="O133" s="16"/>
      <c r="P133" s="15">
        <f t="shared" si="43"/>
        <v>4438.8360000000002</v>
      </c>
      <c r="Q133" s="15">
        <f t="shared" si="44"/>
        <v>57277.440000000002</v>
      </c>
      <c r="R133" s="15">
        <f t="shared" si="45"/>
        <v>47182.215600000003</v>
      </c>
      <c r="S133" s="15">
        <f t="shared" si="46"/>
        <v>2125.44</v>
      </c>
      <c r="T133" s="17"/>
      <c r="U133" s="17"/>
      <c r="V133" s="17"/>
      <c r="W133" s="17"/>
      <c r="X133" s="17"/>
      <c r="Y133" s="17"/>
      <c r="Z133" s="17"/>
    </row>
    <row r="134" spans="1:26" s="20" customFormat="1" ht="13.5" thickBot="1" x14ac:dyDescent="0.25">
      <c r="G134" s="31"/>
      <c r="I134" s="22">
        <f t="shared" ref="I134:Z134" si="47">SUM(I124:I133)</f>
        <v>6564020</v>
      </c>
      <c r="J134" s="22">
        <f t="shared" si="47"/>
        <v>30000</v>
      </c>
      <c r="K134" s="22">
        <f t="shared" si="47"/>
        <v>421826</v>
      </c>
      <c r="L134" s="22">
        <f t="shared" si="47"/>
        <v>104167.07999999997</v>
      </c>
      <c r="M134" s="22">
        <f t="shared" si="47"/>
        <v>1112.4000000000001</v>
      </c>
      <c r="N134" s="22">
        <f t="shared" si="47"/>
        <v>89764</v>
      </c>
      <c r="O134" s="22">
        <f t="shared" si="47"/>
        <v>0</v>
      </c>
      <c r="P134" s="22">
        <f t="shared" si="47"/>
        <v>111588.34</v>
      </c>
      <c r="Q134" s="22">
        <f t="shared" si="47"/>
        <v>572774.40000000002</v>
      </c>
      <c r="R134" s="22">
        <f t="shared" si="47"/>
        <v>1186118.4139999999</v>
      </c>
      <c r="S134" s="22">
        <f t="shared" si="47"/>
        <v>21254.399999999998</v>
      </c>
      <c r="T134" s="22">
        <f t="shared" si="47"/>
        <v>0</v>
      </c>
      <c r="U134" s="22">
        <f t="shared" si="47"/>
        <v>0</v>
      </c>
      <c r="V134" s="22">
        <f t="shared" si="47"/>
        <v>0</v>
      </c>
      <c r="W134" s="22">
        <f t="shared" si="47"/>
        <v>0</v>
      </c>
      <c r="X134" s="22">
        <f t="shared" si="47"/>
        <v>0</v>
      </c>
      <c r="Y134" s="22">
        <f t="shared" si="47"/>
        <v>0</v>
      </c>
      <c r="Z134" s="22">
        <f t="shared" si="47"/>
        <v>0</v>
      </c>
    </row>
    <row r="135" spans="1:26" s="20" customFormat="1" ht="13.5" thickTop="1" x14ac:dyDescent="0.2">
      <c r="I135" s="23"/>
      <c r="J135" s="23"/>
      <c r="K135" s="23"/>
      <c r="L135" s="23"/>
      <c r="M135" s="23"/>
      <c r="N135" s="24"/>
      <c r="O135" s="24"/>
      <c r="P135" s="23"/>
      <c r="Q135" s="23"/>
      <c r="R135" s="23"/>
      <c r="S135" s="23"/>
      <c r="T135" s="25"/>
      <c r="U135" s="25"/>
      <c r="V135" s="25"/>
      <c r="W135" s="25"/>
      <c r="X135" s="25"/>
      <c r="Y135" s="25"/>
      <c r="Z135" s="25"/>
    </row>
    <row r="136" spans="1:26" s="20" customFormat="1" x14ac:dyDescent="0.2">
      <c r="A136" s="26"/>
      <c r="B136" s="26"/>
      <c r="C136" s="26"/>
      <c r="D136" s="26"/>
      <c r="E136" s="26"/>
      <c r="F136" s="26"/>
      <c r="G136" s="26"/>
      <c r="H136" s="26"/>
      <c r="I136" s="27"/>
      <c r="J136" s="27"/>
      <c r="K136" s="27"/>
      <c r="L136" s="27"/>
      <c r="M136" s="27"/>
      <c r="N136" s="28"/>
      <c r="O136" s="28"/>
      <c r="P136" s="27"/>
      <c r="Q136" s="27"/>
      <c r="R136" s="27"/>
      <c r="S136" s="27"/>
      <c r="T136" s="28"/>
      <c r="U136" s="28"/>
      <c r="V136" s="28"/>
      <c r="W136" s="28"/>
      <c r="X136" s="28"/>
      <c r="Y136" s="28"/>
      <c r="Z136" s="28"/>
    </row>
    <row r="137" spans="1:26" x14ac:dyDescent="0.2">
      <c r="A137" s="13"/>
      <c r="B137" s="13"/>
      <c r="C137" s="13">
        <v>12360</v>
      </c>
      <c r="D137" s="13" t="s">
        <v>106</v>
      </c>
      <c r="E137" s="13" t="s">
        <v>33</v>
      </c>
      <c r="F137" s="13" t="s">
        <v>34</v>
      </c>
      <c r="G137" s="13">
        <v>501206</v>
      </c>
      <c r="H137" s="13">
        <v>6</v>
      </c>
      <c r="I137" s="15">
        <v>537492</v>
      </c>
      <c r="J137" s="15">
        <v>0</v>
      </c>
      <c r="K137" s="15">
        <v>44791</v>
      </c>
      <c r="L137" s="15">
        <f t="shared" ref="L137:L154" si="48">964.51*12</f>
        <v>11574.119999999999</v>
      </c>
      <c r="M137" s="15">
        <f t="shared" ref="M137:M154" si="49">10.3*12</f>
        <v>123.60000000000001</v>
      </c>
      <c r="N137" s="16"/>
      <c r="O137" s="16"/>
      <c r="P137" s="15">
        <f t="shared" ref="P137:P154" si="50">I137*1.7%</f>
        <v>9137.3640000000014</v>
      </c>
      <c r="Q137" s="15">
        <f t="shared" ref="Q137:Q154" si="51">4773.12*12</f>
        <v>57277.440000000002</v>
      </c>
      <c r="R137" s="15">
        <f t="shared" ref="R137:R154" si="52">18.07%*I137</f>
        <v>97124.804399999994</v>
      </c>
      <c r="S137" s="15">
        <f t="shared" ref="S137:S154" si="53">177.12*12</f>
        <v>2125.44</v>
      </c>
      <c r="T137" s="17"/>
      <c r="U137" s="17"/>
      <c r="V137" s="17"/>
      <c r="W137" s="17"/>
      <c r="X137" s="17"/>
      <c r="Y137" s="17"/>
      <c r="Z137" s="17"/>
    </row>
    <row r="138" spans="1:26" x14ac:dyDescent="0.2">
      <c r="A138" s="13"/>
      <c r="B138" s="13"/>
      <c r="C138" s="13">
        <v>35415</v>
      </c>
      <c r="D138" s="13" t="s">
        <v>107</v>
      </c>
      <c r="E138" s="13" t="s">
        <v>36</v>
      </c>
      <c r="F138" s="13" t="s">
        <v>34</v>
      </c>
      <c r="G138" s="13">
        <v>501206</v>
      </c>
      <c r="H138" s="13">
        <v>15</v>
      </c>
      <c r="I138" s="15">
        <v>178356</v>
      </c>
      <c r="J138" s="15">
        <v>0</v>
      </c>
      <c r="K138" s="15">
        <v>14863</v>
      </c>
      <c r="L138" s="15">
        <f t="shared" si="48"/>
        <v>11574.119999999999</v>
      </c>
      <c r="M138" s="15">
        <f t="shared" si="49"/>
        <v>123.60000000000001</v>
      </c>
      <c r="N138" s="16"/>
      <c r="O138" s="16"/>
      <c r="P138" s="15">
        <f t="shared" si="50"/>
        <v>3032.0520000000001</v>
      </c>
      <c r="Q138" s="15">
        <f t="shared" si="51"/>
        <v>57277.440000000002</v>
      </c>
      <c r="R138" s="15">
        <f t="shared" si="52"/>
        <v>32228.929199999999</v>
      </c>
      <c r="S138" s="15">
        <f t="shared" si="53"/>
        <v>2125.44</v>
      </c>
      <c r="T138" s="17"/>
      <c r="U138" s="17"/>
      <c r="V138" s="17"/>
      <c r="W138" s="17"/>
      <c r="X138" s="17"/>
      <c r="Y138" s="17"/>
      <c r="Z138" s="17"/>
    </row>
    <row r="139" spans="1:26" x14ac:dyDescent="0.2">
      <c r="A139" s="13"/>
      <c r="B139" s="13"/>
      <c r="C139" s="13">
        <v>38593</v>
      </c>
      <c r="D139" s="13" t="s">
        <v>108</v>
      </c>
      <c r="E139" s="13" t="s">
        <v>109</v>
      </c>
      <c r="F139" s="13" t="s">
        <v>34</v>
      </c>
      <c r="G139" s="13">
        <v>501206</v>
      </c>
      <c r="H139" s="13">
        <v>5</v>
      </c>
      <c r="I139" s="15">
        <v>605088</v>
      </c>
      <c r="J139" s="15">
        <v>0</v>
      </c>
      <c r="K139" s="15">
        <v>50424</v>
      </c>
      <c r="L139" s="15">
        <f t="shared" si="48"/>
        <v>11574.119999999999</v>
      </c>
      <c r="M139" s="15">
        <f t="shared" si="49"/>
        <v>123.60000000000001</v>
      </c>
      <c r="N139" s="16">
        <v>13764</v>
      </c>
      <c r="O139" s="16"/>
      <c r="P139" s="15">
        <f t="shared" si="50"/>
        <v>10286.496000000001</v>
      </c>
      <c r="Q139" s="15">
        <f t="shared" si="51"/>
        <v>57277.440000000002</v>
      </c>
      <c r="R139" s="15">
        <f t="shared" si="52"/>
        <v>109339.4016</v>
      </c>
      <c r="S139" s="15">
        <f t="shared" si="53"/>
        <v>2125.44</v>
      </c>
      <c r="T139" s="17"/>
      <c r="U139" s="17"/>
      <c r="V139" s="17"/>
      <c r="W139" s="17"/>
      <c r="X139" s="17"/>
      <c r="Y139" s="17"/>
      <c r="Z139" s="17"/>
    </row>
    <row r="140" spans="1:26" x14ac:dyDescent="0.2">
      <c r="A140" s="13"/>
      <c r="B140" s="13"/>
      <c r="C140" s="13">
        <v>41975</v>
      </c>
      <c r="D140" s="13" t="s">
        <v>110</v>
      </c>
      <c r="E140" s="13" t="s">
        <v>36</v>
      </c>
      <c r="F140" s="13" t="s">
        <v>34</v>
      </c>
      <c r="G140" s="13">
        <v>501206</v>
      </c>
      <c r="H140" s="13">
        <v>10</v>
      </c>
      <c r="I140" s="15">
        <v>300108</v>
      </c>
      <c r="J140" s="15">
        <v>0</v>
      </c>
      <c r="K140" s="15">
        <v>25009</v>
      </c>
      <c r="L140" s="15">
        <f t="shared" si="48"/>
        <v>11574.119999999999</v>
      </c>
      <c r="M140" s="15">
        <f t="shared" si="49"/>
        <v>123.60000000000001</v>
      </c>
      <c r="N140" s="16"/>
      <c r="O140" s="16"/>
      <c r="P140" s="15">
        <f t="shared" si="50"/>
        <v>5101.8360000000002</v>
      </c>
      <c r="Q140" s="15">
        <f t="shared" si="51"/>
        <v>57277.440000000002</v>
      </c>
      <c r="R140" s="15">
        <f t="shared" si="52"/>
        <v>54229.515599999999</v>
      </c>
      <c r="S140" s="15">
        <f t="shared" si="53"/>
        <v>2125.44</v>
      </c>
      <c r="T140" s="17"/>
      <c r="U140" s="17"/>
      <c r="V140" s="17"/>
      <c r="W140" s="17"/>
      <c r="X140" s="17"/>
      <c r="Y140" s="17"/>
      <c r="Z140" s="17"/>
    </row>
    <row r="141" spans="1:26" x14ac:dyDescent="0.2">
      <c r="A141" s="13"/>
      <c r="B141" s="13"/>
      <c r="C141" s="13">
        <v>51282</v>
      </c>
      <c r="D141" s="13" t="s">
        <v>111</v>
      </c>
      <c r="E141" s="13" t="s">
        <v>36</v>
      </c>
      <c r="F141" s="13" t="s">
        <v>37</v>
      </c>
      <c r="G141" s="13">
        <v>501206</v>
      </c>
      <c r="H141" s="13">
        <v>8</v>
      </c>
      <c r="I141" s="15">
        <v>391380</v>
      </c>
      <c r="J141" s="15">
        <v>0</v>
      </c>
      <c r="K141" s="15">
        <v>32615</v>
      </c>
      <c r="L141" s="15">
        <f t="shared" si="48"/>
        <v>11574.119999999999</v>
      </c>
      <c r="M141" s="15">
        <f t="shared" si="49"/>
        <v>123.60000000000001</v>
      </c>
      <c r="N141" s="16"/>
      <c r="O141" s="16"/>
      <c r="P141" s="15">
        <f t="shared" si="50"/>
        <v>6653.46</v>
      </c>
      <c r="Q141" s="15">
        <f t="shared" si="51"/>
        <v>57277.440000000002</v>
      </c>
      <c r="R141" s="15">
        <f t="shared" si="52"/>
        <v>70722.365999999995</v>
      </c>
      <c r="S141" s="15">
        <f t="shared" si="53"/>
        <v>2125.44</v>
      </c>
      <c r="T141" s="17"/>
      <c r="U141" s="17"/>
      <c r="V141" s="17"/>
      <c r="W141" s="17"/>
      <c r="X141" s="17"/>
      <c r="Y141" s="17"/>
      <c r="Z141" s="17"/>
    </row>
    <row r="142" spans="1:26" x14ac:dyDescent="0.2">
      <c r="A142" s="13"/>
      <c r="B142" s="13"/>
      <c r="C142" s="13">
        <v>55806</v>
      </c>
      <c r="D142" s="13" t="s">
        <v>110</v>
      </c>
      <c r="E142" s="13" t="s">
        <v>36</v>
      </c>
      <c r="F142" s="13" t="s">
        <v>34</v>
      </c>
      <c r="G142" s="13">
        <v>501206</v>
      </c>
      <c r="H142" s="13">
        <v>10</v>
      </c>
      <c r="I142" s="15">
        <v>300108</v>
      </c>
      <c r="J142" s="15">
        <v>0</v>
      </c>
      <c r="K142" s="15">
        <v>25009</v>
      </c>
      <c r="L142" s="15">
        <f t="shared" si="48"/>
        <v>11574.119999999999</v>
      </c>
      <c r="M142" s="15">
        <f t="shared" si="49"/>
        <v>123.60000000000001</v>
      </c>
      <c r="N142" s="16"/>
      <c r="O142" s="16"/>
      <c r="P142" s="15">
        <f t="shared" si="50"/>
        <v>5101.8360000000002</v>
      </c>
      <c r="Q142" s="15">
        <f t="shared" si="51"/>
        <v>57277.440000000002</v>
      </c>
      <c r="R142" s="15">
        <f t="shared" si="52"/>
        <v>54229.515599999999</v>
      </c>
      <c r="S142" s="15">
        <f t="shared" si="53"/>
        <v>2125.44</v>
      </c>
      <c r="T142" s="17"/>
      <c r="U142" s="17"/>
      <c r="V142" s="17"/>
      <c r="W142" s="17"/>
      <c r="X142" s="17"/>
      <c r="Y142" s="17"/>
      <c r="Z142" s="17"/>
    </row>
    <row r="143" spans="1:26" x14ac:dyDescent="0.2">
      <c r="A143" s="13"/>
      <c r="B143" s="13"/>
      <c r="C143" s="13">
        <v>59310</v>
      </c>
      <c r="D143" s="13" t="s">
        <v>112</v>
      </c>
      <c r="E143" s="13" t="s">
        <v>36</v>
      </c>
      <c r="F143" s="13" t="s">
        <v>37</v>
      </c>
      <c r="G143" s="13">
        <v>501206</v>
      </c>
      <c r="H143" s="13">
        <v>8</v>
      </c>
      <c r="I143" s="15">
        <v>391380</v>
      </c>
      <c r="J143" s="15">
        <v>0</v>
      </c>
      <c r="K143" s="15">
        <v>32615</v>
      </c>
      <c r="L143" s="15">
        <f t="shared" si="48"/>
        <v>11574.119999999999</v>
      </c>
      <c r="M143" s="15">
        <f t="shared" si="49"/>
        <v>123.60000000000001</v>
      </c>
      <c r="N143" s="16"/>
      <c r="O143" s="16"/>
      <c r="P143" s="15">
        <f t="shared" si="50"/>
        <v>6653.46</v>
      </c>
      <c r="Q143" s="15">
        <f t="shared" si="51"/>
        <v>57277.440000000002</v>
      </c>
      <c r="R143" s="15">
        <f t="shared" si="52"/>
        <v>70722.365999999995</v>
      </c>
      <c r="S143" s="15">
        <f t="shared" si="53"/>
        <v>2125.44</v>
      </c>
      <c r="T143" s="17"/>
      <c r="U143" s="17"/>
      <c r="V143" s="17"/>
      <c r="W143" s="17"/>
      <c r="X143" s="17"/>
      <c r="Y143" s="17"/>
      <c r="Z143" s="17"/>
    </row>
    <row r="144" spans="1:26" x14ac:dyDescent="0.2">
      <c r="A144" s="13"/>
      <c r="B144" s="13"/>
      <c r="C144" s="13">
        <v>59501</v>
      </c>
      <c r="D144" s="13" t="s">
        <v>110</v>
      </c>
      <c r="E144" s="13" t="s">
        <v>36</v>
      </c>
      <c r="F144" s="13" t="s">
        <v>34</v>
      </c>
      <c r="G144" s="13">
        <v>501206</v>
      </c>
      <c r="H144" s="13">
        <v>11</v>
      </c>
      <c r="I144" s="15">
        <v>238164</v>
      </c>
      <c r="J144" s="15">
        <v>0</v>
      </c>
      <c r="K144" s="15">
        <v>19847</v>
      </c>
      <c r="L144" s="15">
        <f t="shared" si="48"/>
        <v>11574.119999999999</v>
      </c>
      <c r="M144" s="15">
        <f t="shared" si="49"/>
        <v>123.60000000000001</v>
      </c>
      <c r="N144" s="16"/>
      <c r="O144" s="16"/>
      <c r="P144" s="15">
        <f t="shared" si="50"/>
        <v>4048.7880000000005</v>
      </c>
      <c r="Q144" s="15">
        <f t="shared" si="51"/>
        <v>57277.440000000002</v>
      </c>
      <c r="R144" s="15">
        <f t="shared" si="52"/>
        <v>43036.234799999998</v>
      </c>
      <c r="S144" s="15">
        <f t="shared" si="53"/>
        <v>2125.44</v>
      </c>
      <c r="T144" s="17"/>
      <c r="U144" s="17"/>
      <c r="V144" s="17"/>
      <c r="W144" s="17"/>
      <c r="X144" s="17"/>
      <c r="Y144" s="17"/>
      <c r="Z144" s="17"/>
    </row>
    <row r="145" spans="1:26" x14ac:dyDescent="0.2">
      <c r="A145" s="13"/>
      <c r="B145" s="13"/>
      <c r="C145" s="13">
        <v>59909</v>
      </c>
      <c r="D145" s="13" t="s">
        <v>113</v>
      </c>
      <c r="E145" s="13" t="s">
        <v>109</v>
      </c>
      <c r="F145" s="13" t="s">
        <v>34</v>
      </c>
      <c r="G145" s="13">
        <v>501206</v>
      </c>
      <c r="H145" s="13">
        <v>1211</v>
      </c>
      <c r="I145" s="15">
        <v>261108</v>
      </c>
      <c r="J145" s="15">
        <v>0</v>
      </c>
      <c r="K145" s="15">
        <v>21759</v>
      </c>
      <c r="L145" s="15">
        <f t="shared" si="48"/>
        <v>11574.119999999999</v>
      </c>
      <c r="M145" s="15">
        <f t="shared" si="49"/>
        <v>123.60000000000001</v>
      </c>
      <c r="N145" s="16"/>
      <c r="O145" s="16"/>
      <c r="P145" s="15">
        <f t="shared" si="50"/>
        <v>4438.8360000000002</v>
      </c>
      <c r="Q145" s="15">
        <f t="shared" si="51"/>
        <v>57277.440000000002</v>
      </c>
      <c r="R145" s="15">
        <f t="shared" si="52"/>
        <v>47182.215600000003</v>
      </c>
      <c r="S145" s="15">
        <f t="shared" si="53"/>
        <v>2125.44</v>
      </c>
      <c r="T145" s="17"/>
      <c r="U145" s="17"/>
      <c r="V145" s="17"/>
      <c r="W145" s="17"/>
      <c r="X145" s="17"/>
      <c r="Y145" s="17"/>
      <c r="Z145" s="17"/>
    </row>
    <row r="146" spans="1:26" x14ac:dyDescent="0.2">
      <c r="A146" s="13"/>
      <c r="B146" s="13"/>
      <c r="C146" s="13">
        <v>85672</v>
      </c>
      <c r="D146" s="13" t="s">
        <v>106</v>
      </c>
      <c r="E146" s="13" t="s">
        <v>36</v>
      </c>
      <c r="F146" s="13" t="s">
        <v>37</v>
      </c>
      <c r="G146" s="13">
        <v>501206</v>
      </c>
      <c r="H146" s="13">
        <v>6</v>
      </c>
      <c r="I146" s="15">
        <v>537492</v>
      </c>
      <c r="J146" s="15">
        <v>0</v>
      </c>
      <c r="K146" s="15">
        <v>44791</v>
      </c>
      <c r="L146" s="15">
        <f t="shared" si="48"/>
        <v>11574.119999999999</v>
      </c>
      <c r="M146" s="15">
        <f t="shared" si="49"/>
        <v>123.60000000000001</v>
      </c>
      <c r="N146" s="16"/>
      <c r="O146" s="16"/>
      <c r="P146" s="15">
        <f t="shared" si="50"/>
        <v>9137.3640000000014</v>
      </c>
      <c r="Q146" s="15">
        <f t="shared" si="51"/>
        <v>57277.440000000002</v>
      </c>
      <c r="R146" s="15">
        <f t="shared" si="52"/>
        <v>97124.804399999994</v>
      </c>
      <c r="S146" s="15">
        <f t="shared" si="53"/>
        <v>2125.44</v>
      </c>
      <c r="T146" s="17"/>
      <c r="U146" s="17"/>
      <c r="V146" s="17"/>
      <c r="W146" s="17"/>
      <c r="X146" s="17"/>
      <c r="Y146" s="17"/>
      <c r="Z146" s="17"/>
    </row>
    <row r="147" spans="1:26" x14ac:dyDescent="0.2">
      <c r="A147" s="13"/>
      <c r="B147" s="13"/>
      <c r="C147" s="13">
        <v>85740</v>
      </c>
      <c r="D147" s="13" t="s">
        <v>114</v>
      </c>
      <c r="E147" s="13" t="s">
        <v>109</v>
      </c>
      <c r="F147" s="13" t="s">
        <v>37</v>
      </c>
      <c r="G147" s="13">
        <v>501206</v>
      </c>
      <c r="H147" s="13">
        <v>1211</v>
      </c>
      <c r="I147" s="15">
        <v>261108</v>
      </c>
      <c r="J147" s="15">
        <v>0</v>
      </c>
      <c r="K147" s="15">
        <v>21759</v>
      </c>
      <c r="L147" s="15">
        <f t="shared" si="48"/>
        <v>11574.119999999999</v>
      </c>
      <c r="M147" s="15">
        <f t="shared" si="49"/>
        <v>123.60000000000001</v>
      </c>
      <c r="N147" s="16"/>
      <c r="O147" s="16"/>
      <c r="P147" s="15">
        <f t="shared" si="50"/>
        <v>4438.8360000000002</v>
      </c>
      <c r="Q147" s="15">
        <f t="shared" si="51"/>
        <v>57277.440000000002</v>
      </c>
      <c r="R147" s="15">
        <f t="shared" si="52"/>
        <v>47182.215600000003</v>
      </c>
      <c r="S147" s="15">
        <f t="shared" si="53"/>
        <v>2125.44</v>
      </c>
      <c r="T147" s="17"/>
      <c r="U147" s="17"/>
      <c r="V147" s="17"/>
      <c r="W147" s="17"/>
      <c r="X147" s="17"/>
      <c r="Y147" s="17"/>
      <c r="Z147" s="17"/>
    </row>
    <row r="148" spans="1:26" x14ac:dyDescent="0.2">
      <c r="A148" s="13"/>
      <c r="B148" s="13"/>
      <c r="C148" s="13">
        <v>87256</v>
      </c>
      <c r="D148" s="13" t="s">
        <v>106</v>
      </c>
      <c r="E148" s="13" t="s">
        <v>36</v>
      </c>
      <c r="F148" s="13" t="s">
        <v>34</v>
      </c>
      <c r="G148" s="13">
        <v>501206</v>
      </c>
      <c r="H148" s="13">
        <v>6</v>
      </c>
      <c r="I148" s="15">
        <v>537492</v>
      </c>
      <c r="J148" s="15">
        <v>0</v>
      </c>
      <c r="K148" s="15">
        <v>44791</v>
      </c>
      <c r="L148" s="15">
        <f t="shared" si="48"/>
        <v>11574.119999999999</v>
      </c>
      <c r="M148" s="15">
        <f t="shared" si="49"/>
        <v>123.60000000000001</v>
      </c>
      <c r="N148" s="16"/>
      <c r="O148" s="16"/>
      <c r="P148" s="15">
        <f t="shared" si="50"/>
        <v>9137.3640000000014</v>
      </c>
      <c r="Q148" s="15">
        <f t="shared" si="51"/>
        <v>57277.440000000002</v>
      </c>
      <c r="R148" s="15">
        <f t="shared" si="52"/>
        <v>97124.804399999994</v>
      </c>
      <c r="S148" s="15">
        <f t="shared" si="53"/>
        <v>2125.44</v>
      </c>
      <c r="T148" s="17"/>
      <c r="U148" s="17"/>
      <c r="V148" s="17"/>
      <c r="W148" s="17"/>
      <c r="X148" s="17"/>
      <c r="Y148" s="17"/>
      <c r="Z148" s="17"/>
    </row>
    <row r="149" spans="1:26" x14ac:dyDescent="0.2">
      <c r="A149" s="13"/>
      <c r="B149" s="13"/>
      <c r="C149" s="13">
        <v>92652</v>
      </c>
      <c r="D149" s="13" t="s">
        <v>106</v>
      </c>
      <c r="E149" s="13" t="s">
        <v>109</v>
      </c>
      <c r="F149" s="13" t="s">
        <v>34</v>
      </c>
      <c r="G149" s="13">
        <v>501206</v>
      </c>
      <c r="H149" s="13">
        <v>6</v>
      </c>
      <c r="I149" s="15">
        <v>537492</v>
      </c>
      <c r="J149" s="15">
        <v>0</v>
      </c>
      <c r="K149" s="15">
        <v>44791</v>
      </c>
      <c r="L149" s="15">
        <f t="shared" si="48"/>
        <v>11574.119999999999</v>
      </c>
      <c r="M149" s="15">
        <f t="shared" si="49"/>
        <v>123.60000000000001</v>
      </c>
      <c r="N149" s="16"/>
      <c r="O149" s="16"/>
      <c r="P149" s="15">
        <f t="shared" si="50"/>
        <v>9137.3640000000014</v>
      </c>
      <c r="Q149" s="15">
        <f t="shared" si="51"/>
        <v>57277.440000000002</v>
      </c>
      <c r="R149" s="15">
        <f t="shared" si="52"/>
        <v>97124.804399999994</v>
      </c>
      <c r="S149" s="15">
        <f t="shared" si="53"/>
        <v>2125.44</v>
      </c>
      <c r="T149" s="17"/>
      <c r="U149" s="17"/>
      <c r="V149" s="17"/>
      <c r="W149" s="17"/>
      <c r="X149" s="17"/>
      <c r="Y149" s="17"/>
      <c r="Z149" s="17"/>
    </row>
    <row r="150" spans="1:26" x14ac:dyDescent="0.2">
      <c r="A150" s="13"/>
      <c r="B150" s="13"/>
      <c r="C150" s="13">
        <v>97136</v>
      </c>
      <c r="D150" s="13" t="s">
        <v>111</v>
      </c>
      <c r="E150" s="13" t="s">
        <v>36</v>
      </c>
      <c r="F150" s="13" t="s">
        <v>37</v>
      </c>
      <c r="G150" s="13">
        <v>501206</v>
      </c>
      <c r="H150" s="13">
        <v>8</v>
      </c>
      <c r="I150" s="15">
        <v>391380</v>
      </c>
      <c r="J150" s="15">
        <v>0</v>
      </c>
      <c r="K150" s="15">
        <v>32615</v>
      </c>
      <c r="L150" s="15">
        <f t="shared" si="48"/>
        <v>11574.119999999999</v>
      </c>
      <c r="M150" s="15">
        <f t="shared" si="49"/>
        <v>123.60000000000001</v>
      </c>
      <c r="N150" s="16"/>
      <c r="O150" s="16"/>
      <c r="P150" s="15">
        <f t="shared" si="50"/>
        <v>6653.46</v>
      </c>
      <c r="Q150" s="15">
        <f t="shared" si="51"/>
        <v>57277.440000000002</v>
      </c>
      <c r="R150" s="15">
        <f t="shared" si="52"/>
        <v>70722.365999999995</v>
      </c>
      <c r="S150" s="15">
        <f t="shared" si="53"/>
        <v>2125.44</v>
      </c>
      <c r="T150" s="17"/>
      <c r="U150" s="17"/>
      <c r="V150" s="17"/>
      <c r="W150" s="17"/>
      <c r="X150" s="17"/>
      <c r="Y150" s="17"/>
      <c r="Z150" s="17"/>
    </row>
    <row r="151" spans="1:26" x14ac:dyDescent="0.2">
      <c r="A151" s="13"/>
      <c r="B151" s="13"/>
      <c r="C151" s="13">
        <v>200037</v>
      </c>
      <c r="D151" s="13" t="s">
        <v>110</v>
      </c>
      <c r="E151" s="13" t="s">
        <v>36</v>
      </c>
      <c r="F151" s="13" t="s">
        <v>34</v>
      </c>
      <c r="G151" s="13">
        <v>501206</v>
      </c>
      <c r="H151" s="13">
        <v>12</v>
      </c>
      <c r="I151" s="15">
        <v>233916</v>
      </c>
      <c r="J151" s="15">
        <v>0</v>
      </c>
      <c r="K151" s="15">
        <v>19493</v>
      </c>
      <c r="L151" s="15">
        <f t="shared" si="48"/>
        <v>11574.119999999999</v>
      </c>
      <c r="M151" s="15">
        <f t="shared" si="49"/>
        <v>123.60000000000001</v>
      </c>
      <c r="N151" s="16"/>
      <c r="O151" s="16"/>
      <c r="P151" s="15">
        <f t="shared" si="50"/>
        <v>3976.5720000000001</v>
      </c>
      <c r="Q151" s="15">
        <f t="shared" si="51"/>
        <v>57277.440000000002</v>
      </c>
      <c r="R151" s="15">
        <f t="shared" si="52"/>
        <v>42268.621200000001</v>
      </c>
      <c r="S151" s="15">
        <f t="shared" si="53"/>
        <v>2125.44</v>
      </c>
      <c r="T151" s="17"/>
      <c r="U151" s="17"/>
      <c r="V151" s="17"/>
      <c r="W151" s="17"/>
      <c r="X151" s="17"/>
      <c r="Y151" s="17"/>
      <c r="Z151" s="17"/>
    </row>
    <row r="152" spans="1:26" x14ac:dyDescent="0.2">
      <c r="A152" s="13"/>
      <c r="B152" s="13"/>
      <c r="C152" s="13">
        <v>200188</v>
      </c>
      <c r="D152" s="13" t="s">
        <v>110</v>
      </c>
      <c r="E152" s="13" t="s">
        <v>36</v>
      </c>
      <c r="F152" s="13" t="s">
        <v>34</v>
      </c>
      <c r="G152" s="13">
        <v>501206</v>
      </c>
      <c r="H152" s="13">
        <v>10</v>
      </c>
      <c r="I152" s="15">
        <v>300108</v>
      </c>
      <c r="J152" s="15">
        <v>0</v>
      </c>
      <c r="K152" s="15">
        <v>25009</v>
      </c>
      <c r="L152" s="15">
        <f t="shared" si="48"/>
        <v>11574.119999999999</v>
      </c>
      <c r="M152" s="15">
        <f t="shared" si="49"/>
        <v>123.60000000000001</v>
      </c>
      <c r="N152" s="16"/>
      <c r="O152" s="16"/>
      <c r="P152" s="15">
        <f t="shared" si="50"/>
        <v>5101.8360000000002</v>
      </c>
      <c r="Q152" s="15">
        <f t="shared" si="51"/>
        <v>57277.440000000002</v>
      </c>
      <c r="R152" s="15">
        <f t="shared" si="52"/>
        <v>54229.515599999999</v>
      </c>
      <c r="S152" s="15">
        <f t="shared" si="53"/>
        <v>2125.44</v>
      </c>
      <c r="T152" s="17"/>
      <c r="U152" s="17"/>
      <c r="V152" s="17"/>
      <c r="W152" s="17"/>
      <c r="X152" s="17"/>
      <c r="Y152" s="17"/>
      <c r="Z152" s="17"/>
    </row>
    <row r="153" spans="1:26" x14ac:dyDescent="0.2">
      <c r="A153" s="13"/>
      <c r="B153" s="13"/>
      <c r="C153" s="13">
        <v>200195</v>
      </c>
      <c r="D153" s="13" t="s">
        <v>106</v>
      </c>
      <c r="E153" s="13" t="s">
        <v>36</v>
      </c>
      <c r="F153" s="13" t="s">
        <v>37</v>
      </c>
      <c r="G153" s="13">
        <v>501206</v>
      </c>
      <c r="H153" s="13">
        <v>6</v>
      </c>
      <c r="I153" s="15">
        <v>537492</v>
      </c>
      <c r="J153" s="15">
        <v>0</v>
      </c>
      <c r="K153" s="15">
        <v>44791</v>
      </c>
      <c r="L153" s="15">
        <f t="shared" si="48"/>
        <v>11574.119999999999</v>
      </c>
      <c r="M153" s="15">
        <f t="shared" si="49"/>
        <v>123.60000000000001</v>
      </c>
      <c r="N153" s="16">
        <v>12532</v>
      </c>
      <c r="O153" s="16"/>
      <c r="P153" s="15">
        <f t="shared" si="50"/>
        <v>9137.3640000000014</v>
      </c>
      <c r="Q153" s="15">
        <f t="shared" si="51"/>
        <v>57277.440000000002</v>
      </c>
      <c r="R153" s="15">
        <f t="shared" si="52"/>
        <v>97124.804399999994</v>
      </c>
      <c r="S153" s="15">
        <f t="shared" si="53"/>
        <v>2125.44</v>
      </c>
      <c r="T153" s="17"/>
      <c r="U153" s="17"/>
      <c r="V153" s="17"/>
      <c r="W153" s="17"/>
      <c r="X153" s="17"/>
      <c r="Y153" s="17"/>
      <c r="Z153" s="17"/>
    </row>
    <row r="154" spans="1:26" x14ac:dyDescent="0.2">
      <c r="A154" s="13"/>
      <c r="B154" s="13"/>
      <c r="C154" s="13">
        <v>200448</v>
      </c>
      <c r="D154" s="13" t="s">
        <v>115</v>
      </c>
      <c r="E154" s="13" t="s">
        <v>36</v>
      </c>
      <c r="F154" s="13" t="s">
        <v>34</v>
      </c>
      <c r="G154" s="13">
        <v>501206</v>
      </c>
      <c r="H154" s="13">
        <v>3</v>
      </c>
      <c r="I154" s="15">
        <v>760260</v>
      </c>
      <c r="J154" s="15">
        <f>750*12</f>
        <v>9000</v>
      </c>
      <c r="K154" s="15">
        <v>63355</v>
      </c>
      <c r="L154" s="15">
        <f t="shared" si="48"/>
        <v>11574.119999999999</v>
      </c>
      <c r="M154" s="15">
        <f t="shared" si="49"/>
        <v>123.60000000000001</v>
      </c>
      <c r="N154" s="16">
        <v>17732</v>
      </c>
      <c r="O154" s="16"/>
      <c r="P154" s="15">
        <f t="shared" si="50"/>
        <v>12924.42</v>
      </c>
      <c r="Q154" s="15">
        <f t="shared" si="51"/>
        <v>57277.440000000002</v>
      </c>
      <c r="R154" s="15">
        <f t="shared" si="52"/>
        <v>137378.98199999999</v>
      </c>
      <c r="S154" s="15">
        <f t="shared" si="53"/>
        <v>2125.44</v>
      </c>
      <c r="T154" s="17"/>
      <c r="U154" s="17"/>
      <c r="V154" s="17"/>
      <c r="W154" s="17"/>
      <c r="X154" s="17"/>
      <c r="Y154" s="17"/>
      <c r="Z154" s="17"/>
    </row>
    <row r="155" spans="1:26" s="20" customFormat="1" ht="13.5" thickBot="1" x14ac:dyDescent="0.25">
      <c r="G155" s="31"/>
      <c r="I155" s="22">
        <f t="shared" ref="I155:Z155" si="54">SUM(I137:I154)</f>
        <v>7299924</v>
      </c>
      <c r="J155" s="22">
        <f t="shared" si="54"/>
        <v>9000</v>
      </c>
      <c r="K155" s="22">
        <f t="shared" si="54"/>
        <v>608327</v>
      </c>
      <c r="L155" s="22">
        <f t="shared" si="54"/>
        <v>208334.15999999995</v>
      </c>
      <c r="M155" s="22">
        <f t="shared" si="54"/>
        <v>2224.7999999999993</v>
      </c>
      <c r="N155" s="22">
        <f t="shared" si="54"/>
        <v>44028</v>
      </c>
      <c r="O155" s="22">
        <f t="shared" si="54"/>
        <v>0</v>
      </c>
      <c r="P155" s="22">
        <f t="shared" si="54"/>
        <v>124098.70800000001</v>
      </c>
      <c r="Q155" s="22">
        <f t="shared" si="54"/>
        <v>1030993.9199999997</v>
      </c>
      <c r="R155" s="22">
        <f t="shared" si="54"/>
        <v>1319096.2668000001</v>
      </c>
      <c r="S155" s="22">
        <f t="shared" si="54"/>
        <v>38257.919999999998</v>
      </c>
      <c r="T155" s="22">
        <f t="shared" si="54"/>
        <v>0</v>
      </c>
      <c r="U155" s="22">
        <f t="shared" si="54"/>
        <v>0</v>
      </c>
      <c r="V155" s="22">
        <f t="shared" si="54"/>
        <v>0</v>
      </c>
      <c r="W155" s="22">
        <f t="shared" si="54"/>
        <v>0</v>
      </c>
      <c r="X155" s="22">
        <f t="shared" si="54"/>
        <v>0</v>
      </c>
      <c r="Y155" s="22">
        <f t="shared" si="54"/>
        <v>0</v>
      </c>
      <c r="Z155" s="22">
        <f t="shared" si="54"/>
        <v>0</v>
      </c>
    </row>
    <row r="156" spans="1:26" s="20" customFormat="1" ht="13.5" thickTop="1" x14ac:dyDescent="0.2">
      <c r="I156" s="23"/>
      <c r="J156" s="23"/>
      <c r="K156" s="23"/>
      <c r="L156" s="23"/>
      <c r="M156" s="23"/>
      <c r="N156" s="24"/>
      <c r="O156" s="24"/>
      <c r="P156" s="23"/>
      <c r="Q156" s="23"/>
      <c r="R156" s="23"/>
      <c r="S156" s="23"/>
      <c r="T156" s="25"/>
      <c r="U156" s="25"/>
      <c r="V156" s="25"/>
      <c r="W156" s="25"/>
      <c r="X156" s="25"/>
      <c r="Y156" s="25"/>
      <c r="Z156" s="25"/>
    </row>
    <row r="157" spans="1:26" s="20" customFormat="1" x14ac:dyDescent="0.2">
      <c r="A157" s="26"/>
      <c r="B157" s="26"/>
      <c r="C157" s="26"/>
      <c r="D157" s="26"/>
      <c r="E157" s="26"/>
      <c r="F157" s="26"/>
      <c r="G157" s="26"/>
      <c r="H157" s="26"/>
      <c r="I157" s="27"/>
      <c r="J157" s="27"/>
      <c r="K157" s="27"/>
      <c r="L157" s="27"/>
      <c r="M157" s="27"/>
      <c r="N157" s="28"/>
      <c r="O157" s="28"/>
      <c r="P157" s="27"/>
      <c r="Q157" s="27"/>
      <c r="R157" s="27"/>
      <c r="S157" s="27"/>
      <c r="T157" s="28"/>
      <c r="U157" s="28"/>
      <c r="V157" s="28"/>
      <c r="W157" s="28"/>
      <c r="X157" s="28"/>
      <c r="Y157" s="28"/>
      <c r="Z157" s="28"/>
    </row>
    <row r="158" spans="1:26" x14ac:dyDescent="0.2">
      <c r="A158" s="13"/>
      <c r="B158" s="13"/>
      <c r="C158" s="13">
        <v>200395</v>
      </c>
      <c r="D158" s="13" t="s">
        <v>68</v>
      </c>
      <c r="E158" s="13" t="s">
        <v>36</v>
      </c>
      <c r="F158" s="13" t="s">
        <v>37</v>
      </c>
      <c r="G158" s="14">
        <v>501208</v>
      </c>
      <c r="H158" s="13">
        <v>8</v>
      </c>
      <c r="I158" s="15">
        <v>373704</v>
      </c>
      <c r="J158" s="15">
        <v>0</v>
      </c>
      <c r="K158" s="15">
        <v>31142</v>
      </c>
      <c r="L158" s="15">
        <f>964.51*12</f>
        <v>11574.119999999999</v>
      </c>
      <c r="M158" s="15">
        <f>10.3*12</f>
        <v>123.60000000000001</v>
      </c>
      <c r="N158" s="16"/>
      <c r="O158" s="16"/>
      <c r="P158" s="15">
        <f>I158*1.7%</f>
        <v>6352.9680000000008</v>
      </c>
      <c r="Q158" s="15">
        <f>4773.12*12</f>
        <v>57277.440000000002</v>
      </c>
      <c r="R158" s="15">
        <f>18.07%*I158</f>
        <v>67528.3128</v>
      </c>
      <c r="S158" s="15">
        <f>177.12*12</f>
        <v>2125.44</v>
      </c>
      <c r="T158" s="17"/>
      <c r="U158" s="17"/>
      <c r="V158" s="17"/>
      <c r="W158" s="17"/>
      <c r="X158" s="17"/>
      <c r="Y158" s="17"/>
      <c r="Z158" s="17"/>
    </row>
    <row r="159" spans="1:26" s="20" customFormat="1" ht="13.5" thickBot="1" x14ac:dyDescent="0.25">
      <c r="G159" s="31"/>
      <c r="I159" s="22">
        <f t="shared" ref="I159:Z159" si="55">SUM(I158)</f>
        <v>373704</v>
      </c>
      <c r="J159" s="22">
        <f t="shared" si="55"/>
        <v>0</v>
      </c>
      <c r="K159" s="22">
        <f t="shared" si="55"/>
        <v>31142</v>
      </c>
      <c r="L159" s="22">
        <f t="shared" si="55"/>
        <v>11574.119999999999</v>
      </c>
      <c r="M159" s="22">
        <f t="shared" si="55"/>
        <v>123.60000000000001</v>
      </c>
      <c r="N159" s="22">
        <f t="shared" si="55"/>
        <v>0</v>
      </c>
      <c r="O159" s="22">
        <f t="shared" si="55"/>
        <v>0</v>
      </c>
      <c r="P159" s="22">
        <f t="shared" si="55"/>
        <v>6352.9680000000008</v>
      </c>
      <c r="Q159" s="22">
        <f t="shared" si="55"/>
        <v>57277.440000000002</v>
      </c>
      <c r="R159" s="22">
        <f t="shared" si="55"/>
        <v>67528.3128</v>
      </c>
      <c r="S159" s="22">
        <f t="shared" si="55"/>
        <v>2125.44</v>
      </c>
      <c r="T159" s="22">
        <f t="shared" si="55"/>
        <v>0</v>
      </c>
      <c r="U159" s="22">
        <f t="shared" si="55"/>
        <v>0</v>
      </c>
      <c r="V159" s="22">
        <f t="shared" si="55"/>
        <v>0</v>
      </c>
      <c r="W159" s="22">
        <f t="shared" si="55"/>
        <v>0</v>
      </c>
      <c r="X159" s="22">
        <f t="shared" si="55"/>
        <v>0</v>
      </c>
      <c r="Y159" s="22">
        <f t="shared" si="55"/>
        <v>0</v>
      </c>
      <c r="Z159" s="22">
        <f t="shared" si="55"/>
        <v>0</v>
      </c>
    </row>
    <row r="160" spans="1:26" s="20" customFormat="1" ht="13.5" thickTop="1" x14ac:dyDescent="0.2">
      <c r="I160" s="23"/>
      <c r="J160" s="23"/>
      <c r="K160" s="23"/>
      <c r="L160" s="23"/>
      <c r="M160" s="23"/>
      <c r="N160" s="24"/>
      <c r="O160" s="24"/>
      <c r="P160" s="23"/>
      <c r="Q160" s="23"/>
      <c r="R160" s="23"/>
      <c r="S160" s="23"/>
      <c r="T160" s="25"/>
      <c r="U160" s="25"/>
      <c r="V160" s="25"/>
      <c r="W160" s="25"/>
      <c r="X160" s="25"/>
      <c r="Y160" s="25"/>
      <c r="Z160" s="25"/>
    </row>
    <row r="161" spans="1:26" s="20" customFormat="1" x14ac:dyDescent="0.2">
      <c r="A161" s="26"/>
      <c r="B161" s="26"/>
      <c r="C161" s="26"/>
      <c r="D161" s="26"/>
      <c r="E161" s="26"/>
      <c r="F161" s="26"/>
      <c r="G161" s="26"/>
      <c r="H161" s="26"/>
      <c r="I161" s="27"/>
      <c r="J161" s="27"/>
      <c r="K161" s="27"/>
      <c r="L161" s="27"/>
      <c r="M161" s="27"/>
      <c r="N161" s="28"/>
      <c r="O161" s="28"/>
      <c r="P161" s="27"/>
      <c r="Q161" s="27"/>
      <c r="R161" s="27"/>
      <c r="S161" s="27"/>
      <c r="T161" s="28"/>
      <c r="U161" s="28"/>
      <c r="V161" s="28"/>
      <c r="W161" s="28"/>
      <c r="X161" s="28"/>
      <c r="Y161" s="28"/>
      <c r="Z161" s="28"/>
    </row>
    <row r="162" spans="1:26" x14ac:dyDescent="0.2">
      <c r="A162" s="13"/>
      <c r="B162" s="13"/>
      <c r="C162" s="13">
        <v>85782</v>
      </c>
      <c r="D162" s="13" t="s">
        <v>116</v>
      </c>
      <c r="E162" s="13" t="s">
        <v>36</v>
      </c>
      <c r="F162" s="13" t="s">
        <v>37</v>
      </c>
      <c r="G162" s="13">
        <v>501302</v>
      </c>
      <c r="H162" s="13">
        <v>7</v>
      </c>
      <c r="I162" s="15">
        <v>447984</v>
      </c>
      <c r="J162" s="15">
        <v>0</v>
      </c>
      <c r="K162" s="15">
        <v>37332</v>
      </c>
      <c r="L162" s="15">
        <f>964.51*12</f>
        <v>11574.119999999999</v>
      </c>
      <c r="M162" s="15">
        <f>10.3*12</f>
        <v>123.60000000000001</v>
      </c>
      <c r="N162" s="16"/>
      <c r="O162" s="16"/>
      <c r="P162" s="15">
        <f>I162*1.7%</f>
        <v>7615.728000000001</v>
      </c>
      <c r="Q162" s="15">
        <f>4773.12*12</f>
        <v>57277.440000000002</v>
      </c>
      <c r="R162" s="15">
        <f>18.07%*I162</f>
        <v>80950.708799999993</v>
      </c>
      <c r="S162" s="15">
        <f>177.12*12</f>
        <v>2125.44</v>
      </c>
      <c r="T162" s="17"/>
      <c r="U162" s="17"/>
      <c r="V162" s="17"/>
      <c r="W162" s="17"/>
      <c r="X162" s="17"/>
      <c r="Y162" s="17"/>
      <c r="Z162" s="17"/>
    </row>
    <row r="163" spans="1:26" x14ac:dyDescent="0.2">
      <c r="A163" s="13"/>
      <c r="B163" s="13"/>
      <c r="C163" s="13">
        <v>200408</v>
      </c>
      <c r="D163" s="13" t="s">
        <v>117</v>
      </c>
      <c r="E163" s="13" t="s">
        <v>36</v>
      </c>
      <c r="F163" s="13" t="s">
        <v>34</v>
      </c>
      <c r="G163" s="13">
        <v>501302</v>
      </c>
      <c r="H163" s="13">
        <v>8</v>
      </c>
      <c r="I163" s="15">
        <v>373704</v>
      </c>
      <c r="J163" s="15">
        <v>0</v>
      </c>
      <c r="K163" s="15">
        <v>31142</v>
      </c>
      <c r="L163" s="15">
        <f>964.51*12</f>
        <v>11574.119999999999</v>
      </c>
      <c r="M163" s="15">
        <f>10.3*12</f>
        <v>123.60000000000001</v>
      </c>
      <c r="N163" s="16"/>
      <c r="O163" s="16"/>
      <c r="P163" s="15">
        <f>I163*1.7%</f>
        <v>6352.9680000000008</v>
      </c>
      <c r="Q163" s="15">
        <f>4773.12*12</f>
        <v>57277.440000000002</v>
      </c>
      <c r="R163" s="15">
        <f>18.07%*I163</f>
        <v>67528.3128</v>
      </c>
      <c r="S163" s="15">
        <f>177.12*12</f>
        <v>2125.44</v>
      </c>
      <c r="T163" s="17"/>
      <c r="U163" s="17"/>
      <c r="V163" s="17"/>
      <c r="W163" s="17"/>
      <c r="X163" s="17"/>
      <c r="Y163" s="17"/>
      <c r="Z163" s="17"/>
    </row>
    <row r="164" spans="1:26" x14ac:dyDescent="0.2">
      <c r="A164" s="13"/>
      <c r="B164" s="13"/>
      <c r="C164" s="13">
        <v>45609</v>
      </c>
      <c r="D164" s="13" t="s">
        <v>118</v>
      </c>
      <c r="E164" s="13" t="s">
        <v>36</v>
      </c>
      <c r="F164" s="13" t="s">
        <v>37</v>
      </c>
      <c r="G164" s="13">
        <v>501303</v>
      </c>
      <c r="H164" s="13" t="s">
        <v>38</v>
      </c>
      <c r="I164" s="15">
        <v>1386475</v>
      </c>
      <c r="J164" s="15">
        <f>1000*12</f>
        <v>12000</v>
      </c>
      <c r="K164" s="15">
        <v>0</v>
      </c>
      <c r="L164" s="15">
        <v>0</v>
      </c>
      <c r="M164" s="15">
        <v>0</v>
      </c>
      <c r="N164" s="16">
        <v>0</v>
      </c>
      <c r="O164" s="16">
        <v>0</v>
      </c>
      <c r="P164" s="15">
        <v>0</v>
      </c>
      <c r="Q164" s="15">
        <v>0</v>
      </c>
      <c r="R164" s="15">
        <v>0</v>
      </c>
      <c r="S164" s="15">
        <v>0</v>
      </c>
      <c r="T164" s="17"/>
      <c r="U164" s="17"/>
      <c r="V164" s="17"/>
      <c r="W164" s="17"/>
      <c r="X164" s="17"/>
      <c r="Y164" s="17"/>
      <c r="Z164" s="17"/>
    </row>
    <row r="165" spans="1:26" s="20" customFormat="1" ht="13.5" thickBot="1" x14ac:dyDescent="0.25">
      <c r="G165" s="31"/>
      <c r="I165" s="22">
        <f t="shared" ref="I165:Z165" si="56">SUM(I162:I164)</f>
        <v>2208163</v>
      </c>
      <c r="J165" s="22">
        <f t="shared" si="56"/>
        <v>12000</v>
      </c>
      <c r="K165" s="22">
        <f t="shared" si="56"/>
        <v>68474</v>
      </c>
      <c r="L165" s="22">
        <f t="shared" si="56"/>
        <v>23148.239999999998</v>
      </c>
      <c r="M165" s="22">
        <f t="shared" si="56"/>
        <v>247.20000000000002</v>
      </c>
      <c r="N165" s="22">
        <f t="shared" si="56"/>
        <v>0</v>
      </c>
      <c r="O165" s="22">
        <f t="shared" si="56"/>
        <v>0</v>
      </c>
      <c r="P165" s="22">
        <f t="shared" si="56"/>
        <v>13968.696000000002</v>
      </c>
      <c r="Q165" s="22">
        <f t="shared" si="56"/>
        <v>114554.88</v>
      </c>
      <c r="R165" s="22">
        <f t="shared" si="56"/>
        <v>148479.02159999998</v>
      </c>
      <c r="S165" s="22">
        <f t="shared" si="56"/>
        <v>4250.88</v>
      </c>
      <c r="T165" s="22">
        <f t="shared" si="56"/>
        <v>0</v>
      </c>
      <c r="U165" s="22">
        <f t="shared" si="56"/>
        <v>0</v>
      </c>
      <c r="V165" s="22">
        <f t="shared" si="56"/>
        <v>0</v>
      </c>
      <c r="W165" s="22">
        <f t="shared" si="56"/>
        <v>0</v>
      </c>
      <c r="X165" s="22">
        <f t="shared" si="56"/>
        <v>0</v>
      </c>
      <c r="Y165" s="22">
        <f t="shared" si="56"/>
        <v>0</v>
      </c>
      <c r="Z165" s="22">
        <f t="shared" si="56"/>
        <v>0</v>
      </c>
    </row>
    <row r="166" spans="1:26" s="20" customFormat="1" ht="13.5" thickTop="1" x14ac:dyDescent="0.2">
      <c r="I166" s="23"/>
      <c r="J166" s="23"/>
      <c r="K166" s="23"/>
      <c r="L166" s="23"/>
      <c r="M166" s="23"/>
      <c r="N166" s="24"/>
      <c r="O166" s="24"/>
      <c r="P166" s="23"/>
      <c r="Q166" s="23"/>
      <c r="R166" s="23"/>
      <c r="S166" s="23"/>
      <c r="T166" s="25"/>
      <c r="U166" s="25"/>
      <c r="V166" s="25"/>
      <c r="W166" s="25"/>
      <c r="X166" s="25"/>
      <c r="Y166" s="25"/>
      <c r="Z166" s="25"/>
    </row>
    <row r="167" spans="1:26" s="20" customFormat="1" x14ac:dyDescent="0.2">
      <c r="A167" s="26"/>
      <c r="B167" s="26"/>
      <c r="C167" s="26"/>
      <c r="D167" s="26"/>
      <c r="E167" s="26"/>
      <c r="F167" s="26"/>
      <c r="G167" s="26"/>
      <c r="H167" s="26"/>
      <c r="I167" s="27"/>
      <c r="J167" s="27"/>
      <c r="K167" s="27"/>
      <c r="L167" s="27"/>
      <c r="M167" s="27"/>
      <c r="N167" s="28"/>
      <c r="O167" s="28"/>
      <c r="P167" s="27"/>
      <c r="Q167" s="27"/>
      <c r="R167" s="27"/>
      <c r="S167" s="27"/>
      <c r="T167" s="28"/>
      <c r="U167" s="28"/>
      <c r="V167" s="28"/>
      <c r="W167" s="28"/>
      <c r="X167" s="28"/>
      <c r="Y167" s="28"/>
      <c r="Z167" s="28"/>
    </row>
    <row r="168" spans="1:26" x14ac:dyDescent="0.2">
      <c r="A168" s="13"/>
      <c r="B168" s="13"/>
      <c r="C168" s="13">
        <v>1630</v>
      </c>
      <c r="D168" s="13" t="s">
        <v>119</v>
      </c>
      <c r="E168" s="13" t="s">
        <v>36</v>
      </c>
      <c r="F168" s="13" t="s">
        <v>34</v>
      </c>
      <c r="G168" s="13">
        <v>501304</v>
      </c>
      <c r="H168" s="13">
        <v>706</v>
      </c>
      <c r="I168" s="15">
        <v>437664</v>
      </c>
      <c r="J168" s="15">
        <v>0</v>
      </c>
      <c r="K168" s="15">
        <v>36472</v>
      </c>
      <c r="L168" s="15">
        <f t="shared" ref="L168:L182" si="57">964.51*12</f>
        <v>11574.119999999999</v>
      </c>
      <c r="M168" s="15">
        <f t="shared" ref="M168:M182" si="58">10.3*12</f>
        <v>123.60000000000001</v>
      </c>
      <c r="N168" s="16"/>
      <c r="O168" s="16"/>
      <c r="P168" s="15">
        <f t="shared" ref="P168:P182" si="59">I168*1.7%</f>
        <v>7440.2880000000005</v>
      </c>
      <c r="Q168" s="15">
        <f t="shared" ref="Q168:Q182" si="60">4773.12*12</f>
        <v>57277.440000000002</v>
      </c>
      <c r="R168" s="15">
        <f t="shared" ref="R168:R182" si="61">18.07%*I168</f>
        <v>79085.8848</v>
      </c>
      <c r="S168" s="15">
        <f t="shared" ref="S168:S182" si="62">177.12*12</f>
        <v>2125.44</v>
      </c>
      <c r="T168" s="17"/>
      <c r="U168" s="17"/>
      <c r="V168" s="17"/>
      <c r="W168" s="17"/>
      <c r="X168" s="17"/>
      <c r="Y168" s="17"/>
      <c r="Z168" s="17"/>
    </row>
    <row r="169" spans="1:26" x14ac:dyDescent="0.2">
      <c r="A169" s="13"/>
      <c r="B169" s="13"/>
      <c r="C169" s="13">
        <v>2134</v>
      </c>
      <c r="D169" s="13" t="s">
        <v>120</v>
      </c>
      <c r="E169" s="13" t="s">
        <v>36</v>
      </c>
      <c r="F169" s="13" t="s">
        <v>37</v>
      </c>
      <c r="G169" s="13">
        <v>501304</v>
      </c>
      <c r="H169" s="13">
        <v>3</v>
      </c>
      <c r="I169" s="15">
        <v>783828</v>
      </c>
      <c r="J169" s="15">
        <f>750*12</f>
        <v>9000</v>
      </c>
      <c r="K169" s="15">
        <v>65319</v>
      </c>
      <c r="L169" s="15">
        <f t="shared" si="57"/>
        <v>11574.119999999999</v>
      </c>
      <c r="M169" s="15">
        <f t="shared" si="58"/>
        <v>123.60000000000001</v>
      </c>
      <c r="N169" s="16">
        <v>18618</v>
      </c>
      <c r="O169" s="16"/>
      <c r="P169" s="15">
        <f t="shared" si="59"/>
        <v>13325.076000000001</v>
      </c>
      <c r="Q169" s="15">
        <f t="shared" si="60"/>
        <v>57277.440000000002</v>
      </c>
      <c r="R169" s="15">
        <f t="shared" si="61"/>
        <v>141637.71960000001</v>
      </c>
      <c r="S169" s="15">
        <f t="shared" si="62"/>
        <v>2125.44</v>
      </c>
      <c r="T169" s="17"/>
      <c r="U169" s="17"/>
      <c r="V169" s="17"/>
      <c r="W169" s="17"/>
      <c r="X169" s="17"/>
      <c r="Y169" s="17"/>
      <c r="Z169" s="17"/>
    </row>
    <row r="170" spans="1:26" x14ac:dyDescent="0.2">
      <c r="A170" s="13"/>
      <c r="B170" s="13"/>
      <c r="C170" s="13">
        <v>29861</v>
      </c>
      <c r="D170" s="13" t="s">
        <v>121</v>
      </c>
      <c r="E170" s="13" t="s">
        <v>36</v>
      </c>
      <c r="F170" s="13" t="s">
        <v>37</v>
      </c>
      <c r="G170" s="13">
        <v>501304</v>
      </c>
      <c r="H170" s="13">
        <v>705</v>
      </c>
      <c r="I170" s="15">
        <v>523464</v>
      </c>
      <c r="J170" s="15">
        <v>0</v>
      </c>
      <c r="K170" s="15">
        <v>43622</v>
      </c>
      <c r="L170" s="15">
        <f t="shared" si="57"/>
        <v>11574.119999999999</v>
      </c>
      <c r="M170" s="15">
        <f t="shared" si="58"/>
        <v>123.60000000000001</v>
      </c>
      <c r="N170" s="16">
        <v>12532</v>
      </c>
      <c r="O170" s="16"/>
      <c r="P170" s="15">
        <f t="shared" si="59"/>
        <v>8898.8880000000008</v>
      </c>
      <c r="Q170" s="15">
        <f t="shared" si="60"/>
        <v>57277.440000000002</v>
      </c>
      <c r="R170" s="15">
        <f t="shared" si="61"/>
        <v>94589.944799999997</v>
      </c>
      <c r="S170" s="15">
        <f t="shared" si="62"/>
        <v>2125.44</v>
      </c>
      <c r="T170" s="17"/>
      <c r="U170" s="17"/>
      <c r="V170" s="17"/>
      <c r="W170" s="17"/>
      <c r="X170" s="17"/>
      <c r="Y170" s="17"/>
      <c r="Z170" s="17"/>
    </row>
    <row r="171" spans="1:26" x14ac:dyDescent="0.2">
      <c r="A171" s="13"/>
      <c r="B171" s="13"/>
      <c r="C171" s="13">
        <v>44749</v>
      </c>
      <c r="D171" s="13" t="s">
        <v>121</v>
      </c>
      <c r="E171" s="13" t="s">
        <v>36</v>
      </c>
      <c r="F171" s="13" t="s">
        <v>34</v>
      </c>
      <c r="G171" s="13">
        <v>501304</v>
      </c>
      <c r="H171" s="13">
        <v>705</v>
      </c>
      <c r="I171" s="15">
        <v>509352</v>
      </c>
      <c r="J171" s="15">
        <v>0</v>
      </c>
      <c r="K171" s="15">
        <v>42446</v>
      </c>
      <c r="L171" s="15">
        <f t="shared" si="57"/>
        <v>11574.119999999999</v>
      </c>
      <c r="M171" s="15">
        <f t="shared" si="58"/>
        <v>123.60000000000001</v>
      </c>
      <c r="N171" s="16"/>
      <c r="O171" s="16"/>
      <c r="P171" s="15">
        <f t="shared" si="59"/>
        <v>8658.9840000000004</v>
      </c>
      <c r="Q171" s="15">
        <f t="shared" si="60"/>
        <v>57277.440000000002</v>
      </c>
      <c r="R171" s="15">
        <f t="shared" si="61"/>
        <v>92039.906399999993</v>
      </c>
      <c r="S171" s="15">
        <f t="shared" si="62"/>
        <v>2125.44</v>
      </c>
      <c r="T171" s="17"/>
      <c r="U171" s="17"/>
      <c r="V171" s="17"/>
      <c r="W171" s="17"/>
      <c r="X171" s="17"/>
      <c r="Y171" s="17"/>
      <c r="Z171" s="17"/>
    </row>
    <row r="172" spans="1:26" x14ac:dyDescent="0.2">
      <c r="A172" s="13"/>
      <c r="B172" s="13"/>
      <c r="C172" s="13">
        <v>51839</v>
      </c>
      <c r="D172" s="13" t="s">
        <v>122</v>
      </c>
      <c r="E172" s="13" t="s">
        <v>36</v>
      </c>
      <c r="F172" s="13" t="s">
        <v>34</v>
      </c>
      <c r="G172" s="13">
        <v>501304</v>
      </c>
      <c r="H172" s="13">
        <v>8</v>
      </c>
      <c r="I172" s="15">
        <v>373704</v>
      </c>
      <c r="J172" s="15">
        <v>0</v>
      </c>
      <c r="K172" s="15">
        <v>31142</v>
      </c>
      <c r="L172" s="15">
        <f t="shared" si="57"/>
        <v>11574.119999999999</v>
      </c>
      <c r="M172" s="15">
        <f t="shared" si="58"/>
        <v>123.60000000000001</v>
      </c>
      <c r="N172" s="16"/>
      <c r="O172" s="16"/>
      <c r="P172" s="15">
        <f t="shared" si="59"/>
        <v>6352.9680000000008</v>
      </c>
      <c r="Q172" s="15">
        <f t="shared" si="60"/>
        <v>57277.440000000002</v>
      </c>
      <c r="R172" s="15">
        <f t="shared" si="61"/>
        <v>67528.3128</v>
      </c>
      <c r="S172" s="15">
        <f t="shared" si="62"/>
        <v>2125.44</v>
      </c>
      <c r="T172" s="17"/>
      <c r="U172" s="17"/>
      <c r="V172" s="17"/>
      <c r="W172" s="17"/>
      <c r="X172" s="17"/>
      <c r="Y172" s="17"/>
      <c r="Z172" s="17"/>
    </row>
    <row r="173" spans="1:26" x14ac:dyDescent="0.2">
      <c r="A173" s="13"/>
      <c r="B173" s="13"/>
      <c r="C173" s="13">
        <v>54577</v>
      </c>
      <c r="D173" s="13" t="s">
        <v>123</v>
      </c>
      <c r="E173" s="13" t="s">
        <v>36</v>
      </c>
      <c r="F173" s="13" t="s">
        <v>34</v>
      </c>
      <c r="G173" s="13">
        <v>501304</v>
      </c>
      <c r="H173" s="13">
        <v>6</v>
      </c>
      <c r="I173" s="15">
        <v>537492</v>
      </c>
      <c r="J173" s="15">
        <v>0</v>
      </c>
      <c r="K173" s="15">
        <v>44791</v>
      </c>
      <c r="L173" s="15">
        <f t="shared" si="57"/>
        <v>11574.119999999999</v>
      </c>
      <c r="M173" s="15">
        <f t="shared" si="58"/>
        <v>123.60000000000001</v>
      </c>
      <c r="N173" s="16"/>
      <c r="O173" s="16"/>
      <c r="P173" s="15">
        <f t="shared" si="59"/>
        <v>9137.3640000000014</v>
      </c>
      <c r="Q173" s="15">
        <f t="shared" si="60"/>
        <v>57277.440000000002</v>
      </c>
      <c r="R173" s="15">
        <f t="shared" si="61"/>
        <v>97124.804399999994</v>
      </c>
      <c r="S173" s="15">
        <f t="shared" si="62"/>
        <v>2125.44</v>
      </c>
      <c r="T173" s="17"/>
      <c r="U173" s="17"/>
      <c r="V173" s="17"/>
      <c r="W173" s="17"/>
      <c r="X173" s="17"/>
      <c r="Y173" s="17"/>
      <c r="Z173" s="17"/>
    </row>
    <row r="174" spans="1:26" x14ac:dyDescent="0.2">
      <c r="A174" s="13"/>
      <c r="B174" s="13"/>
      <c r="C174" s="13">
        <v>57639</v>
      </c>
      <c r="D174" s="13" t="s">
        <v>124</v>
      </c>
      <c r="E174" s="13" t="s">
        <v>36</v>
      </c>
      <c r="F174" s="13" t="s">
        <v>37</v>
      </c>
      <c r="G174" s="13">
        <v>501304</v>
      </c>
      <c r="H174" s="13">
        <v>3</v>
      </c>
      <c r="I174" s="15">
        <v>783828</v>
      </c>
      <c r="J174" s="15">
        <f>750*12</f>
        <v>9000</v>
      </c>
      <c r="K174" s="15">
        <v>65319</v>
      </c>
      <c r="L174" s="15">
        <f t="shared" si="57"/>
        <v>11574.119999999999</v>
      </c>
      <c r="M174" s="15">
        <f t="shared" si="58"/>
        <v>123.60000000000001</v>
      </c>
      <c r="N174" s="16">
        <v>18618</v>
      </c>
      <c r="O174" s="16"/>
      <c r="P174" s="15">
        <f t="shared" si="59"/>
        <v>13325.076000000001</v>
      </c>
      <c r="Q174" s="15">
        <f t="shared" si="60"/>
        <v>57277.440000000002</v>
      </c>
      <c r="R174" s="15">
        <f t="shared" si="61"/>
        <v>141637.71960000001</v>
      </c>
      <c r="S174" s="15">
        <f t="shared" si="62"/>
        <v>2125.44</v>
      </c>
      <c r="T174" s="17"/>
      <c r="U174" s="17"/>
      <c r="V174" s="17"/>
      <c r="W174" s="17"/>
      <c r="X174" s="17"/>
      <c r="Y174" s="17"/>
      <c r="Z174" s="17"/>
    </row>
    <row r="175" spans="1:26" x14ac:dyDescent="0.2">
      <c r="A175" s="13"/>
      <c r="B175" s="13"/>
      <c r="C175" s="13">
        <v>59190</v>
      </c>
      <c r="D175" s="13" t="s">
        <v>125</v>
      </c>
      <c r="E175" s="13" t="s">
        <v>36</v>
      </c>
      <c r="F175" s="13" t="s">
        <v>37</v>
      </c>
      <c r="G175" s="13">
        <v>501304</v>
      </c>
      <c r="H175" s="13">
        <v>5</v>
      </c>
      <c r="I175" s="15">
        <v>605088</v>
      </c>
      <c r="J175" s="15">
        <v>0</v>
      </c>
      <c r="K175" s="15">
        <v>50424</v>
      </c>
      <c r="L175" s="15">
        <f t="shared" si="57"/>
        <v>11574.119999999999</v>
      </c>
      <c r="M175" s="15">
        <f t="shared" si="58"/>
        <v>123.60000000000001</v>
      </c>
      <c r="N175" s="16">
        <v>14308</v>
      </c>
      <c r="O175" s="16"/>
      <c r="P175" s="15">
        <f t="shared" si="59"/>
        <v>10286.496000000001</v>
      </c>
      <c r="Q175" s="15">
        <f t="shared" si="60"/>
        <v>57277.440000000002</v>
      </c>
      <c r="R175" s="15">
        <f t="shared" si="61"/>
        <v>109339.4016</v>
      </c>
      <c r="S175" s="15">
        <f t="shared" si="62"/>
        <v>2125.44</v>
      </c>
      <c r="T175" s="17"/>
      <c r="U175" s="17"/>
      <c r="V175" s="17"/>
      <c r="W175" s="17"/>
      <c r="X175" s="17"/>
      <c r="Y175" s="17"/>
      <c r="Z175" s="17"/>
    </row>
    <row r="176" spans="1:26" x14ac:dyDescent="0.2">
      <c r="A176" s="13"/>
      <c r="B176" s="13"/>
      <c r="C176" s="13">
        <v>88831</v>
      </c>
      <c r="D176" s="13" t="s">
        <v>121</v>
      </c>
      <c r="E176" s="13" t="s">
        <v>36</v>
      </c>
      <c r="F176" s="13" t="s">
        <v>37</v>
      </c>
      <c r="G176" s="13">
        <v>501304</v>
      </c>
      <c r="H176" s="13">
        <v>705</v>
      </c>
      <c r="I176" s="15">
        <v>523464</v>
      </c>
      <c r="J176" s="15">
        <v>0</v>
      </c>
      <c r="K176" s="15">
        <v>43622</v>
      </c>
      <c r="L176" s="15">
        <f t="shared" si="57"/>
        <v>11574.119999999999</v>
      </c>
      <c r="M176" s="15">
        <f t="shared" si="58"/>
        <v>123.60000000000001</v>
      </c>
      <c r="N176" s="16"/>
      <c r="O176" s="16"/>
      <c r="P176" s="15">
        <f t="shared" si="59"/>
        <v>8898.8880000000008</v>
      </c>
      <c r="Q176" s="15">
        <f t="shared" si="60"/>
        <v>57277.440000000002</v>
      </c>
      <c r="R176" s="15">
        <f t="shared" si="61"/>
        <v>94589.944799999997</v>
      </c>
      <c r="S176" s="15">
        <f t="shared" si="62"/>
        <v>2125.44</v>
      </c>
      <c r="T176" s="17"/>
      <c r="U176" s="17"/>
      <c r="V176" s="17"/>
      <c r="W176" s="17"/>
      <c r="X176" s="17"/>
      <c r="Y176" s="17"/>
      <c r="Z176" s="17"/>
    </row>
    <row r="177" spans="1:26" x14ac:dyDescent="0.2">
      <c r="A177" s="13"/>
      <c r="B177" s="13"/>
      <c r="C177" s="13">
        <v>200035</v>
      </c>
      <c r="D177" s="13" t="s">
        <v>126</v>
      </c>
      <c r="E177" s="13" t="s">
        <v>36</v>
      </c>
      <c r="F177" s="13" t="s">
        <v>34</v>
      </c>
      <c r="G177" s="13">
        <v>501304</v>
      </c>
      <c r="H177" s="13">
        <v>3</v>
      </c>
      <c r="I177" s="15">
        <v>713112</v>
      </c>
      <c r="J177" s="15">
        <f>750*12</f>
        <v>9000</v>
      </c>
      <c r="K177" s="15">
        <v>59426</v>
      </c>
      <c r="L177" s="15">
        <f t="shared" si="57"/>
        <v>11574.119999999999</v>
      </c>
      <c r="M177" s="15">
        <f t="shared" si="58"/>
        <v>123.60000000000001</v>
      </c>
      <c r="N177" s="16">
        <v>17980</v>
      </c>
      <c r="O177" s="16"/>
      <c r="P177" s="15">
        <f t="shared" si="59"/>
        <v>12122.904</v>
      </c>
      <c r="Q177" s="15">
        <f t="shared" si="60"/>
        <v>57277.440000000002</v>
      </c>
      <c r="R177" s="15">
        <f t="shared" si="61"/>
        <v>128859.33839999999</v>
      </c>
      <c r="S177" s="15">
        <f t="shared" si="62"/>
        <v>2125.44</v>
      </c>
      <c r="T177" s="17"/>
      <c r="U177" s="17"/>
      <c r="V177" s="17"/>
      <c r="W177" s="17"/>
      <c r="X177" s="17"/>
      <c r="Y177" s="17"/>
      <c r="Z177" s="17"/>
    </row>
    <row r="178" spans="1:26" x14ac:dyDescent="0.2">
      <c r="A178" s="13"/>
      <c r="B178" s="13"/>
      <c r="C178" s="13">
        <v>200036</v>
      </c>
      <c r="D178" s="13" t="s">
        <v>121</v>
      </c>
      <c r="E178" s="13" t="s">
        <v>36</v>
      </c>
      <c r="F178" s="13" t="s">
        <v>34</v>
      </c>
      <c r="G178" s="13">
        <v>501304</v>
      </c>
      <c r="H178" s="13">
        <v>705</v>
      </c>
      <c r="I178" s="15">
        <v>523464</v>
      </c>
      <c r="J178" s="15">
        <v>0</v>
      </c>
      <c r="K178" s="15">
        <v>43622</v>
      </c>
      <c r="L178" s="15">
        <f t="shared" si="57"/>
        <v>11574.119999999999</v>
      </c>
      <c r="M178" s="15">
        <f t="shared" si="58"/>
        <v>123.60000000000001</v>
      </c>
      <c r="N178" s="16">
        <v>12819</v>
      </c>
      <c r="O178" s="16"/>
      <c r="P178" s="15">
        <f t="shared" si="59"/>
        <v>8898.8880000000008</v>
      </c>
      <c r="Q178" s="15">
        <f t="shared" si="60"/>
        <v>57277.440000000002</v>
      </c>
      <c r="R178" s="15">
        <f t="shared" si="61"/>
        <v>94589.944799999997</v>
      </c>
      <c r="S178" s="15">
        <f t="shared" si="62"/>
        <v>2125.44</v>
      </c>
      <c r="T178" s="17"/>
      <c r="U178" s="17"/>
      <c r="V178" s="17"/>
      <c r="W178" s="17"/>
      <c r="X178" s="17"/>
      <c r="Y178" s="17"/>
      <c r="Z178" s="17"/>
    </row>
    <row r="179" spans="1:26" x14ac:dyDescent="0.2">
      <c r="A179" s="13"/>
      <c r="B179" s="13"/>
      <c r="C179" s="13">
        <v>200060</v>
      </c>
      <c r="D179" s="13" t="s">
        <v>127</v>
      </c>
      <c r="E179" s="13" t="s">
        <v>36</v>
      </c>
      <c r="F179" s="13" t="s">
        <v>34</v>
      </c>
      <c r="G179" s="13">
        <v>501304</v>
      </c>
      <c r="H179" s="13">
        <v>7</v>
      </c>
      <c r="I179" s="15">
        <v>447984</v>
      </c>
      <c r="J179" s="15">
        <v>0</v>
      </c>
      <c r="K179" s="15">
        <v>37332</v>
      </c>
      <c r="L179" s="15">
        <f t="shared" si="57"/>
        <v>11574.119999999999</v>
      </c>
      <c r="M179" s="15">
        <f t="shared" si="58"/>
        <v>123.60000000000001</v>
      </c>
      <c r="N179" s="16"/>
      <c r="O179" s="16"/>
      <c r="P179" s="15">
        <f t="shared" si="59"/>
        <v>7615.728000000001</v>
      </c>
      <c r="Q179" s="15">
        <f t="shared" si="60"/>
        <v>57277.440000000002</v>
      </c>
      <c r="R179" s="15">
        <f t="shared" si="61"/>
        <v>80950.708799999993</v>
      </c>
      <c r="S179" s="15">
        <f t="shared" si="62"/>
        <v>2125.44</v>
      </c>
      <c r="T179" s="17"/>
      <c r="U179" s="17"/>
      <c r="V179" s="17"/>
      <c r="W179" s="17"/>
      <c r="X179" s="17"/>
      <c r="Y179" s="17"/>
      <c r="Z179" s="17"/>
    </row>
    <row r="180" spans="1:26" x14ac:dyDescent="0.2">
      <c r="A180" s="13"/>
      <c r="B180" s="13"/>
      <c r="C180" s="13">
        <v>200200</v>
      </c>
      <c r="D180" s="13" t="s">
        <v>119</v>
      </c>
      <c r="E180" s="13" t="s">
        <v>36</v>
      </c>
      <c r="F180" s="13" t="s">
        <v>37</v>
      </c>
      <c r="G180" s="13">
        <v>501304</v>
      </c>
      <c r="H180" s="13">
        <v>7</v>
      </c>
      <c r="I180" s="15">
        <v>447984</v>
      </c>
      <c r="J180" s="15">
        <v>0</v>
      </c>
      <c r="K180" s="15">
        <v>37332</v>
      </c>
      <c r="L180" s="15">
        <f t="shared" si="57"/>
        <v>11574.119999999999</v>
      </c>
      <c r="M180" s="15">
        <f t="shared" si="58"/>
        <v>123.60000000000001</v>
      </c>
      <c r="N180" s="16">
        <v>12819</v>
      </c>
      <c r="O180" s="16"/>
      <c r="P180" s="15">
        <f t="shared" si="59"/>
        <v>7615.728000000001</v>
      </c>
      <c r="Q180" s="15">
        <f t="shared" si="60"/>
        <v>57277.440000000002</v>
      </c>
      <c r="R180" s="15">
        <f t="shared" si="61"/>
        <v>80950.708799999993</v>
      </c>
      <c r="S180" s="15">
        <f t="shared" si="62"/>
        <v>2125.44</v>
      </c>
      <c r="T180" s="17"/>
      <c r="U180" s="17"/>
      <c r="V180" s="17"/>
      <c r="W180" s="17"/>
      <c r="X180" s="17"/>
      <c r="Y180" s="17"/>
      <c r="Z180" s="17"/>
    </row>
    <row r="181" spans="1:26" x14ac:dyDescent="0.2">
      <c r="A181" s="13"/>
      <c r="B181" s="13"/>
      <c r="C181" s="13">
        <v>200201</v>
      </c>
      <c r="D181" s="13" t="s">
        <v>105</v>
      </c>
      <c r="E181" s="13" t="s">
        <v>36</v>
      </c>
      <c r="F181" s="13" t="s">
        <v>37</v>
      </c>
      <c r="G181" s="13">
        <v>501304</v>
      </c>
      <c r="H181" s="13">
        <v>11</v>
      </c>
      <c r="I181" s="15">
        <v>261108</v>
      </c>
      <c r="J181" s="15">
        <v>0</v>
      </c>
      <c r="K181" s="15">
        <v>21759</v>
      </c>
      <c r="L181" s="15">
        <f t="shared" si="57"/>
        <v>11574.119999999999</v>
      </c>
      <c r="M181" s="15">
        <f t="shared" si="58"/>
        <v>123.60000000000001</v>
      </c>
      <c r="N181" s="16"/>
      <c r="O181" s="16"/>
      <c r="P181" s="15">
        <f t="shared" si="59"/>
        <v>4438.8360000000002</v>
      </c>
      <c r="Q181" s="15">
        <f t="shared" si="60"/>
        <v>57277.440000000002</v>
      </c>
      <c r="R181" s="15">
        <f t="shared" si="61"/>
        <v>47182.215600000003</v>
      </c>
      <c r="S181" s="15">
        <f t="shared" si="62"/>
        <v>2125.44</v>
      </c>
      <c r="T181" s="17"/>
      <c r="U181" s="17"/>
      <c r="V181" s="17"/>
      <c r="W181" s="17"/>
      <c r="X181" s="17"/>
      <c r="Y181" s="17"/>
      <c r="Z181" s="17"/>
    </row>
    <row r="182" spans="1:26" x14ac:dyDescent="0.2">
      <c r="A182" s="13"/>
      <c r="B182" s="13"/>
      <c r="C182" s="13">
        <v>200236</v>
      </c>
      <c r="D182" s="13" t="s">
        <v>128</v>
      </c>
      <c r="E182" s="13" t="s">
        <v>36</v>
      </c>
      <c r="F182" s="13" t="s">
        <v>37</v>
      </c>
      <c r="G182" s="13">
        <v>501304</v>
      </c>
      <c r="H182" s="13">
        <v>7</v>
      </c>
      <c r="I182" s="15">
        <v>447984</v>
      </c>
      <c r="J182" s="15">
        <v>0</v>
      </c>
      <c r="K182" s="15">
        <v>37332</v>
      </c>
      <c r="L182" s="15">
        <f t="shared" si="57"/>
        <v>11574.119999999999</v>
      </c>
      <c r="M182" s="15">
        <f t="shared" si="58"/>
        <v>123.60000000000001</v>
      </c>
      <c r="N182" s="16"/>
      <c r="O182" s="16"/>
      <c r="P182" s="15">
        <f t="shared" si="59"/>
        <v>7615.728000000001</v>
      </c>
      <c r="Q182" s="15">
        <f t="shared" si="60"/>
        <v>57277.440000000002</v>
      </c>
      <c r="R182" s="15">
        <f t="shared" si="61"/>
        <v>80950.708799999993</v>
      </c>
      <c r="S182" s="15">
        <f t="shared" si="62"/>
        <v>2125.44</v>
      </c>
      <c r="T182" s="17"/>
      <c r="U182" s="17"/>
      <c r="V182" s="17"/>
      <c r="W182" s="17"/>
      <c r="X182" s="17"/>
      <c r="Y182" s="17"/>
      <c r="Z182" s="17"/>
    </row>
    <row r="183" spans="1:26" s="20" customFormat="1" ht="13.5" thickBot="1" x14ac:dyDescent="0.25">
      <c r="G183" s="31"/>
      <c r="I183" s="22">
        <f t="shared" ref="I183:Z183" si="63">SUM(I168:I182)</f>
        <v>7919520</v>
      </c>
      <c r="J183" s="22">
        <f t="shared" si="63"/>
        <v>27000</v>
      </c>
      <c r="K183" s="22">
        <f t="shared" si="63"/>
        <v>659960</v>
      </c>
      <c r="L183" s="22">
        <f t="shared" si="63"/>
        <v>173611.79999999996</v>
      </c>
      <c r="M183" s="22">
        <f t="shared" si="63"/>
        <v>1853.9999999999995</v>
      </c>
      <c r="N183" s="22">
        <f t="shared" si="63"/>
        <v>107694</v>
      </c>
      <c r="O183" s="22">
        <f t="shared" si="63"/>
        <v>0</v>
      </c>
      <c r="P183" s="22">
        <f t="shared" si="63"/>
        <v>134631.84</v>
      </c>
      <c r="Q183" s="22">
        <f t="shared" si="63"/>
        <v>859161.59999999986</v>
      </c>
      <c r="R183" s="22">
        <f t="shared" si="63"/>
        <v>1431057.2639999995</v>
      </c>
      <c r="S183" s="22">
        <f t="shared" si="63"/>
        <v>31881.599999999991</v>
      </c>
      <c r="T183" s="22">
        <f t="shared" si="63"/>
        <v>0</v>
      </c>
      <c r="U183" s="22">
        <f t="shared" si="63"/>
        <v>0</v>
      </c>
      <c r="V183" s="22">
        <f t="shared" si="63"/>
        <v>0</v>
      </c>
      <c r="W183" s="22">
        <f t="shared" si="63"/>
        <v>0</v>
      </c>
      <c r="X183" s="22">
        <f t="shared" si="63"/>
        <v>0</v>
      </c>
      <c r="Y183" s="22">
        <f t="shared" si="63"/>
        <v>0</v>
      </c>
      <c r="Z183" s="22">
        <f t="shared" si="63"/>
        <v>0</v>
      </c>
    </row>
    <row r="184" spans="1:26" s="20" customFormat="1" ht="13.5" thickTop="1" x14ac:dyDescent="0.2">
      <c r="I184" s="23"/>
      <c r="J184" s="23"/>
      <c r="K184" s="23"/>
      <c r="L184" s="23"/>
      <c r="M184" s="23"/>
      <c r="N184" s="24"/>
      <c r="O184" s="24"/>
      <c r="P184" s="23"/>
      <c r="Q184" s="23"/>
      <c r="R184" s="23"/>
      <c r="S184" s="23"/>
      <c r="T184" s="25"/>
      <c r="U184" s="25"/>
      <c r="V184" s="25"/>
      <c r="W184" s="25"/>
      <c r="X184" s="25"/>
      <c r="Y184" s="25"/>
      <c r="Z184" s="25"/>
    </row>
    <row r="185" spans="1:26" s="20" customFormat="1" x14ac:dyDescent="0.2">
      <c r="A185" s="26"/>
      <c r="B185" s="26"/>
      <c r="C185" s="26"/>
      <c r="D185" s="26"/>
      <c r="E185" s="26"/>
      <c r="F185" s="26"/>
      <c r="G185" s="26"/>
      <c r="H185" s="26"/>
      <c r="I185" s="27"/>
      <c r="J185" s="27"/>
      <c r="K185" s="27"/>
      <c r="L185" s="27"/>
      <c r="M185" s="27"/>
      <c r="N185" s="28"/>
      <c r="O185" s="28"/>
      <c r="P185" s="27"/>
      <c r="Q185" s="27"/>
      <c r="R185" s="27"/>
      <c r="S185" s="27"/>
      <c r="T185" s="28"/>
      <c r="U185" s="28"/>
      <c r="V185" s="28"/>
      <c r="W185" s="28"/>
      <c r="X185" s="28"/>
      <c r="Y185" s="28"/>
      <c r="Z185" s="28"/>
    </row>
    <row r="186" spans="1:26" x14ac:dyDescent="0.2">
      <c r="A186" s="13"/>
      <c r="B186" s="13"/>
      <c r="C186" s="13">
        <v>8510</v>
      </c>
      <c r="D186" s="13" t="s">
        <v>129</v>
      </c>
      <c r="E186" s="13" t="s">
        <v>33</v>
      </c>
      <c r="F186" s="13" t="s">
        <v>34</v>
      </c>
      <c r="G186" s="13">
        <v>501305</v>
      </c>
      <c r="H186" s="13">
        <v>3</v>
      </c>
      <c r="I186" s="15">
        <v>760260</v>
      </c>
      <c r="J186" s="15">
        <f>750*12</f>
        <v>9000</v>
      </c>
      <c r="K186" s="15">
        <v>63355</v>
      </c>
      <c r="L186" s="15">
        <f t="shared" ref="L186:L200" si="64">964.51*12</f>
        <v>11574.119999999999</v>
      </c>
      <c r="M186" s="15">
        <f t="shared" ref="M186:M200" si="65">10.3*12</f>
        <v>123.60000000000001</v>
      </c>
      <c r="N186" s="16">
        <v>17732</v>
      </c>
      <c r="O186" s="16"/>
      <c r="P186" s="15">
        <f t="shared" ref="P186:P200" si="66">I186*1.7%</f>
        <v>12924.42</v>
      </c>
      <c r="Q186" s="15">
        <f t="shared" ref="Q186:Q200" si="67">4773.12*12</f>
        <v>57277.440000000002</v>
      </c>
      <c r="R186" s="15">
        <f t="shared" ref="R186:R200" si="68">18.07%*I186</f>
        <v>137378.98199999999</v>
      </c>
      <c r="S186" s="15">
        <f t="shared" ref="S186:S200" si="69">177.12*12</f>
        <v>2125.44</v>
      </c>
      <c r="T186" s="17"/>
      <c r="U186" s="17"/>
      <c r="V186" s="17"/>
      <c r="W186" s="17"/>
      <c r="X186" s="17"/>
      <c r="Y186" s="17"/>
      <c r="Z186" s="17"/>
    </row>
    <row r="187" spans="1:26" x14ac:dyDescent="0.2">
      <c r="A187" s="13"/>
      <c r="B187" s="13"/>
      <c r="C187" s="13">
        <v>15804</v>
      </c>
      <c r="D187" s="13" t="s">
        <v>57</v>
      </c>
      <c r="E187" s="13" t="s">
        <v>33</v>
      </c>
      <c r="F187" s="13" t="s">
        <v>37</v>
      </c>
      <c r="G187" s="13">
        <v>501305</v>
      </c>
      <c r="H187" s="13">
        <v>1110</v>
      </c>
      <c r="I187" s="15">
        <v>300108</v>
      </c>
      <c r="J187" s="15">
        <v>0</v>
      </c>
      <c r="K187" s="15">
        <v>25009</v>
      </c>
      <c r="L187" s="15">
        <f t="shared" si="64"/>
        <v>11574.119999999999</v>
      </c>
      <c r="M187" s="15">
        <f t="shared" si="65"/>
        <v>123.60000000000001</v>
      </c>
      <c r="N187" s="16"/>
      <c r="O187" s="16"/>
      <c r="P187" s="15">
        <f t="shared" si="66"/>
        <v>5101.8360000000002</v>
      </c>
      <c r="Q187" s="15">
        <f t="shared" si="67"/>
        <v>57277.440000000002</v>
      </c>
      <c r="R187" s="15">
        <f t="shared" si="68"/>
        <v>54229.515599999999</v>
      </c>
      <c r="S187" s="15">
        <f t="shared" si="69"/>
        <v>2125.44</v>
      </c>
      <c r="T187" s="17"/>
      <c r="U187" s="17"/>
      <c r="V187" s="17"/>
      <c r="W187" s="17"/>
      <c r="X187" s="17"/>
      <c r="Y187" s="17"/>
      <c r="Z187" s="17"/>
    </row>
    <row r="188" spans="1:26" x14ac:dyDescent="0.2">
      <c r="A188" s="13"/>
      <c r="B188" s="13"/>
      <c r="C188" s="13">
        <v>19114</v>
      </c>
      <c r="D188" s="13" t="s">
        <v>130</v>
      </c>
      <c r="E188" s="13" t="s">
        <v>33</v>
      </c>
      <c r="F188" s="13" t="s">
        <v>34</v>
      </c>
      <c r="G188" s="13">
        <v>501305</v>
      </c>
      <c r="H188" s="13">
        <v>6</v>
      </c>
      <c r="I188" s="15">
        <v>481128</v>
      </c>
      <c r="J188" s="15">
        <v>0</v>
      </c>
      <c r="K188" s="15">
        <v>40094</v>
      </c>
      <c r="L188" s="15">
        <f t="shared" si="64"/>
        <v>11574.119999999999</v>
      </c>
      <c r="M188" s="15">
        <f t="shared" si="65"/>
        <v>123.60000000000001</v>
      </c>
      <c r="N188" s="16"/>
      <c r="O188" s="16"/>
      <c r="P188" s="15">
        <f t="shared" si="66"/>
        <v>8179.1760000000004</v>
      </c>
      <c r="Q188" s="15">
        <f t="shared" si="67"/>
        <v>57277.440000000002</v>
      </c>
      <c r="R188" s="15">
        <f t="shared" si="68"/>
        <v>86939.829599999997</v>
      </c>
      <c r="S188" s="15">
        <f t="shared" si="69"/>
        <v>2125.44</v>
      </c>
      <c r="T188" s="17"/>
      <c r="U188" s="17"/>
      <c r="V188" s="17"/>
      <c r="W188" s="17"/>
      <c r="X188" s="17"/>
      <c r="Y188" s="17"/>
      <c r="Z188" s="17"/>
    </row>
    <row r="189" spans="1:26" x14ac:dyDescent="0.2">
      <c r="A189" s="13"/>
      <c r="B189" s="13"/>
      <c r="C189" s="13">
        <v>36155</v>
      </c>
      <c r="D189" s="13" t="s">
        <v>131</v>
      </c>
      <c r="E189" s="13" t="s">
        <v>36</v>
      </c>
      <c r="F189" s="13" t="s">
        <v>37</v>
      </c>
      <c r="G189" s="13">
        <v>501305</v>
      </c>
      <c r="H189" s="13">
        <v>7</v>
      </c>
      <c r="I189" s="15">
        <v>447984</v>
      </c>
      <c r="J189" s="15">
        <v>0</v>
      </c>
      <c r="K189" s="15">
        <v>37332</v>
      </c>
      <c r="L189" s="15">
        <f t="shared" si="64"/>
        <v>11574.119999999999</v>
      </c>
      <c r="M189" s="15">
        <f t="shared" si="65"/>
        <v>123.60000000000001</v>
      </c>
      <c r="N189" s="16"/>
      <c r="O189" s="16"/>
      <c r="P189" s="15">
        <f t="shared" si="66"/>
        <v>7615.728000000001</v>
      </c>
      <c r="Q189" s="15">
        <f t="shared" si="67"/>
        <v>57277.440000000002</v>
      </c>
      <c r="R189" s="15">
        <f t="shared" si="68"/>
        <v>80950.708799999993</v>
      </c>
      <c r="S189" s="15">
        <f t="shared" si="69"/>
        <v>2125.44</v>
      </c>
      <c r="T189" s="17"/>
      <c r="U189" s="17"/>
      <c r="V189" s="17"/>
      <c r="W189" s="17"/>
      <c r="X189" s="17"/>
      <c r="Y189" s="17"/>
      <c r="Z189" s="17"/>
    </row>
    <row r="190" spans="1:26" x14ac:dyDescent="0.2">
      <c r="A190" s="13"/>
      <c r="B190" s="13"/>
      <c r="C190" s="13">
        <v>36375</v>
      </c>
      <c r="D190" s="13" t="s">
        <v>130</v>
      </c>
      <c r="E190" s="13" t="s">
        <v>36</v>
      </c>
      <c r="F190" s="13" t="s">
        <v>37</v>
      </c>
      <c r="G190" s="13">
        <v>501305</v>
      </c>
      <c r="H190" s="13">
        <v>6</v>
      </c>
      <c r="I190" s="15">
        <v>481128</v>
      </c>
      <c r="J190" s="15">
        <v>0</v>
      </c>
      <c r="K190" s="15">
        <v>40094</v>
      </c>
      <c r="L190" s="15">
        <f t="shared" si="64"/>
        <v>11574.119999999999</v>
      </c>
      <c r="M190" s="15">
        <f t="shared" si="65"/>
        <v>123.60000000000001</v>
      </c>
      <c r="N190" s="16"/>
      <c r="O190" s="16"/>
      <c r="P190" s="15">
        <f t="shared" si="66"/>
        <v>8179.1760000000004</v>
      </c>
      <c r="Q190" s="15">
        <f t="shared" si="67"/>
        <v>57277.440000000002</v>
      </c>
      <c r="R190" s="15">
        <f t="shared" si="68"/>
        <v>86939.829599999997</v>
      </c>
      <c r="S190" s="15">
        <f t="shared" si="69"/>
        <v>2125.44</v>
      </c>
      <c r="T190" s="17"/>
      <c r="U190" s="17"/>
      <c r="V190" s="17"/>
      <c r="W190" s="17"/>
      <c r="X190" s="17"/>
      <c r="Y190" s="17"/>
      <c r="Z190" s="17"/>
    </row>
    <row r="191" spans="1:26" x14ac:dyDescent="0.2">
      <c r="A191" s="13"/>
      <c r="B191" s="13"/>
      <c r="C191" s="13">
        <v>51994</v>
      </c>
      <c r="D191" s="13" t="s">
        <v>132</v>
      </c>
      <c r="E191" s="13" t="s">
        <v>36</v>
      </c>
      <c r="F191" s="13" t="s">
        <v>34</v>
      </c>
      <c r="G191" s="13">
        <v>501305</v>
      </c>
      <c r="H191" s="13">
        <v>6</v>
      </c>
      <c r="I191" s="15">
        <v>537492</v>
      </c>
      <c r="J191" s="15">
        <v>0</v>
      </c>
      <c r="K191" s="15">
        <v>44791</v>
      </c>
      <c r="L191" s="15">
        <f t="shared" si="64"/>
        <v>11574.119999999999</v>
      </c>
      <c r="M191" s="15">
        <f t="shared" si="65"/>
        <v>123.60000000000001</v>
      </c>
      <c r="N191" s="16"/>
      <c r="O191" s="16"/>
      <c r="P191" s="15">
        <f t="shared" si="66"/>
        <v>9137.3640000000014</v>
      </c>
      <c r="Q191" s="15">
        <f t="shared" si="67"/>
        <v>57277.440000000002</v>
      </c>
      <c r="R191" s="15">
        <f t="shared" si="68"/>
        <v>97124.804399999994</v>
      </c>
      <c r="S191" s="15">
        <f t="shared" si="69"/>
        <v>2125.44</v>
      </c>
      <c r="T191" s="17"/>
      <c r="U191" s="17"/>
      <c r="V191" s="17"/>
      <c r="W191" s="17"/>
      <c r="X191" s="17"/>
      <c r="Y191" s="17"/>
      <c r="Z191" s="17"/>
    </row>
    <row r="192" spans="1:26" x14ac:dyDescent="0.2">
      <c r="A192" s="13"/>
      <c r="B192" s="13"/>
      <c r="C192" s="13">
        <v>97482</v>
      </c>
      <c r="D192" s="13" t="s">
        <v>133</v>
      </c>
      <c r="E192" s="13" t="s">
        <v>36</v>
      </c>
      <c r="F192" s="13" t="s">
        <v>34</v>
      </c>
      <c r="G192" s="13">
        <v>501305</v>
      </c>
      <c r="H192" s="13">
        <v>9</v>
      </c>
      <c r="I192" s="15">
        <v>342228</v>
      </c>
      <c r="J192" s="15">
        <v>0</v>
      </c>
      <c r="K192" s="15">
        <v>28519</v>
      </c>
      <c r="L192" s="15">
        <f t="shared" si="64"/>
        <v>11574.119999999999</v>
      </c>
      <c r="M192" s="15">
        <f t="shared" si="65"/>
        <v>123.60000000000001</v>
      </c>
      <c r="N192" s="16"/>
      <c r="O192" s="16"/>
      <c r="P192" s="15">
        <f t="shared" si="66"/>
        <v>5817.8760000000002</v>
      </c>
      <c r="Q192" s="15">
        <f t="shared" si="67"/>
        <v>57277.440000000002</v>
      </c>
      <c r="R192" s="15">
        <f t="shared" si="68"/>
        <v>61840.599600000001</v>
      </c>
      <c r="S192" s="15">
        <f t="shared" si="69"/>
        <v>2125.44</v>
      </c>
      <c r="T192" s="17"/>
      <c r="U192" s="17"/>
      <c r="V192" s="17"/>
      <c r="W192" s="17"/>
      <c r="X192" s="17"/>
      <c r="Y192" s="17"/>
      <c r="Z192" s="17"/>
    </row>
    <row r="193" spans="1:26" x14ac:dyDescent="0.2">
      <c r="A193" s="13"/>
      <c r="B193" s="13"/>
      <c r="C193" s="13">
        <v>200040</v>
      </c>
      <c r="D193" s="13" t="s">
        <v>131</v>
      </c>
      <c r="E193" s="13" t="s">
        <v>36</v>
      </c>
      <c r="F193" s="13" t="s">
        <v>37</v>
      </c>
      <c r="G193" s="13">
        <v>501305</v>
      </c>
      <c r="H193" s="13">
        <v>7</v>
      </c>
      <c r="I193" s="15">
        <v>447984</v>
      </c>
      <c r="J193" s="15">
        <v>0</v>
      </c>
      <c r="K193" s="15">
        <v>37332</v>
      </c>
      <c r="L193" s="15">
        <f t="shared" si="64"/>
        <v>11574.119999999999</v>
      </c>
      <c r="M193" s="15">
        <f t="shared" si="65"/>
        <v>123.60000000000001</v>
      </c>
      <c r="N193" s="16"/>
      <c r="O193" s="16"/>
      <c r="P193" s="15">
        <f t="shared" si="66"/>
        <v>7615.728000000001</v>
      </c>
      <c r="Q193" s="15">
        <f t="shared" si="67"/>
        <v>57277.440000000002</v>
      </c>
      <c r="R193" s="15">
        <f t="shared" si="68"/>
        <v>80950.708799999993</v>
      </c>
      <c r="S193" s="15">
        <f t="shared" si="69"/>
        <v>2125.44</v>
      </c>
      <c r="T193" s="17"/>
      <c r="U193" s="17"/>
      <c r="V193" s="17"/>
      <c r="W193" s="17"/>
      <c r="X193" s="17"/>
      <c r="Y193" s="17"/>
      <c r="Z193" s="17"/>
    </row>
    <row r="194" spans="1:26" x14ac:dyDescent="0.2">
      <c r="A194" s="13"/>
      <c r="B194" s="13"/>
      <c r="C194" s="13">
        <v>200142</v>
      </c>
      <c r="D194" s="13" t="s">
        <v>134</v>
      </c>
      <c r="E194" s="13" t="s">
        <v>36</v>
      </c>
      <c r="F194" s="13" t="s">
        <v>34</v>
      </c>
      <c r="G194" s="13">
        <v>501305</v>
      </c>
      <c r="H194" s="13">
        <v>3</v>
      </c>
      <c r="I194" s="15">
        <v>783828</v>
      </c>
      <c r="J194" s="15">
        <f>750*12</f>
        <v>9000</v>
      </c>
      <c r="K194" s="15">
        <v>65319</v>
      </c>
      <c r="L194" s="15">
        <f t="shared" si="64"/>
        <v>11574.119999999999</v>
      </c>
      <c r="M194" s="15">
        <f t="shared" si="65"/>
        <v>123.60000000000001</v>
      </c>
      <c r="N194" s="16">
        <v>18618</v>
      </c>
      <c r="O194" s="16"/>
      <c r="P194" s="15">
        <f t="shared" si="66"/>
        <v>13325.076000000001</v>
      </c>
      <c r="Q194" s="15">
        <f t="shared" si="67"/>
        <v>57277.440000000002</v>
      </c>
      <c r="R194" s="15">
        <f t="shared" si="68"/>
        <v>141637.71960000001</v>
      </c>
      <c r="S194" s="15">
        <f t="shared" si="69"/>
        <v>2125.44</v>
      </c>
      <c r="T194" s="17"/>
      <c r="U194" s="17"/>
      <c r="V194" s="17"/>
      <c r="W194" s="17"/>
      <c r="X194" s="17"/>
      <c r="Y194" s="17"/>
      <c r="Z194" s="17"/>
    </row>
    <row r="195" spans="1:26" x14ac:dyDescent="0.2">
      <c r="A195" s="13"/>
      <c r="B195" s="13"/>
      <c r="C195" s="13">
        <v>200143</v>
      </c>
      <c r="D195" s="13" t="s">
        <v>135</v>
      </c>
      <c r="E195" s="13" t="s">
        <v>36</v>
      </c>
      <c r="F195" s="13" t="s">
        <v>34</v>
      </c>
      <c r="G195" s="13">
        <v>501305</v>
      </c>
      <c r="H195" s="13">
        <v>14</v>
      </c>
      <c r="I195" s="15">
        <v>192384</v>
      </c>
      <c r="J195" s="15">
        <v>0</v>
      </c>
      <c r="K195" s="15">
        <v>16032</v>
      </c>
      <c r="L195" s="15">
        <f t="shared" si="64"/>
        <v>11574.119999999999</v>
      </c>
      <c r="M195" s="15">
        <f t="shared" si="65"/>
        <v>123.60000000000001</v>
      </c>
      <c r="N195" s="16"/>
      <c r="O195" s="16"/>
      <c r="P195" s="15">
        <f t="shared" si="66"/>
        <v>3270.5280000000002</v>
      </c>
      <c r="Q195" s="15">
        <f t="shared" si="67"/>
        <v>57277.440000000002</v>
      </c>
      <c r="R195" s="15">
        <f t="shared" si="68"/>
        <v>34763.788800000002</v>
      </c>
      <c r="S195" s="15">
        <f t="shared" si="69"/>
        <v>2125.44</v>
      </c>
      <c r="T195" s="17"/>
      <c r="U195" s="17"/>
      <c r="V195" s="17"/>
      <c r="W195" s="17"/>
      <c r="X195" s="17"/>
      <c r="Y195" s="17"/>
      <c r="Z195" s="17"/>
    </row>
    <row r="196" spans="1:26" x14ac:dyDescent="0.2">
      <c r="A196" s="13"/>
      <c r="B196" s="13"/>
      <c r="C196" s="13">
        <v>200238</v>
      </c>
      <c r="D196" s="13" t="s">
        <v>130</v>
      </c>
      <c r="E196" s="13" t="s">
        <v>33</v>
      </c>
      <c r="F196" s="13" t="s">
        <v>34</v>
      </c>
      <c r="G196" s="13">
        <v>501305</v>
      </c>
      <c r="H196" s="13">
        <v>6</v>
      </c>
      <c r="I196" s="15">
        <v>537492</v>
      </c>
      <c r="J196" s="15">
        <v>0</v>
      </c>
      <c r="K196" s="15">
        <v>44791</v>
      </c>
      <c r="L196" s="15">
        <f t="shared" si="64"/>
        <v>11574.119999999999</v>
      </c>
      <c r="M196" s="15">
        <f t="shared" si="65"/>
        <v>123.60000000000001</v>
      </c>
      <c r="N196" s="16">
        <v>12532</v>
      </c>
      <c r="O196" s="16"/>
      <c r="P196" s="15">
        <f t="shared" si="66"/>
        <v>9137.3640000000014</v>
      </c>
      <c r="Q196" s="15">
        <f t="shared" si="67"/>
        <v>57277.440000000002</v>
      </c>
      <c r="R196" s="15">
        <f t="shared" si="68"/>
        <v>97124.804399999994</v>
      </c>
      <c r="S196" s="15">
        <f t="shared" si="69"/>
        <v>2125.44</v>
      </c>
      <c r="T196" s="17"/>
      <c r="U196" s="17"/>
      <c r="V196" s="17"/>
      <c r="W196" s="17"/>
      <c r="X196" s="17"/>
      <c r="Y196" s="17"/>
      <c r="Z196" s="17"/>
    </row>
    <row r="197" spans="1:26" x14ac:dyDescent="0.2">
      <c r="A197" s="13"/>
      <c r="B197" s="13"/>
      <c r="C197" s="13">
        <v>200240</v>
      </c>
      <c r="D197" s="13" t="s">
        <v>105</v>
      </c>
      <c r="E197" s="13" t="s">
        <v>36</v>
      </c>
      <c r="F197" s="13" t="s">
        <v>37</v>
      </c>
      <c r="G197" s="13">
        <v>501305</v>
      </c>
      <c r="H197" s="13">
        <v>11</v>
      </c>
      <c r="I197" s="15">
        <v>261108</v>
      </c>
      <c r="J197" s="15">
        <v>0</v>
      </c>
      <c r="K197" s="15">
        <v>21759</v>
      </c>
      <c r="L197" s="15">
        <f t="shared" si="64"/>
        <v>11574.119999999999</v>
      </c>
      <c r="M197" s="15">
        <f t="shared" si="65"/>
        <v>123.60000000000001</v>
      </c>
      <c r="N197" s="16"/>
      <c r="O197" s="16"/>
      <c r="P197" s="15">
        <f t="shared" si="66"/>
        <v>4438.8360000000002</v>
      </c>
      <c r="Q197" s="15">
        <f t="shared" si="67"/>
        <v>57277.440000000002</v>
      </c>
      <c r="R197" s="15">
        <f t="shared" si="68"/>
        <v>47182.215600000003</v>
      </c>
      <c r="S197" s="15">
        <f t="shared" si="69"/>
        <v>2125.44</v>
      </c>
      <c r="T197" s="17"/>
      <c r="U197" s="17"/>
      <c r="V197" s="17"/>
      <c r="W197" s="17"/>
      <c r="X197" s="17"/>
      <c r="Y197" s="17"/>
      <c r="Z197" s="17"/>
    </row>
    <row r="198" spans="1:26" x14ac:dyDescent="0.2">
      <c r="A198" s="13"/>
      <c r="B198" s="13"/>
      <c r="C198" s="13">
        <v>200310</v>
      </c>
      <c r="D198" s="13" t="s">
        <v>136</v>
      </c>
      <c r="E198" s="13" t="s">
        <v>36</v>
      </c>
      <c r="F198" s="13" t="s">
        <v>34</v>
      </c>
      <c r="G198" s="13">
        <v>501305</v>
      </c>
      <c r="H198" s="13">
        <v>14</v>
      </c>
      <c r="I198" s="15">
        <v>192384</v>
      </c>
      <c r="J198" s="15">
        <v>0</v>
      </c>
      <c r="K198" s="15">
        <v>16032</v>
      </c>
      <c r="L198" s="15">
        <f t="shared" si="64"/>
        <v>11574.119999999999</v>
      </c>
      <c r="M198" s="15">
        <f t="shared" si="65"/>
        <v>123.60000000000001</v>
      </c>
      <c r="N198" s="16"/>
      <c r="O198" s="16"/>
      <c r="P198" s="15">
        <f t="shared" si="66"/>
        <v>3270.5280000000002</v>
      </c>
      <c r="Q198" s="15">
        <f t="shared" si="67"/>
        <v>57277.440000000002</v>
      </c>
      <c r="R198" s="15">
        <f t="shared" si="68"/>
        <v>34763.788800000002</v>
      </c>
      <c r="S198" s="15">
        <f t="shared" si="69"/>
        <v>2125.44</v>
      </c>
      <c r="T198" s="17"/>
      <c r="U198" s="17"/>
      <c r="V198" s="17"/>
      <c r="W198" s="17"/>
      <c r="X198" s="17"/>
      <c r="Y198" s="17"/>
      <c r="Z198" s="17"/>
    </row>
    <row r="199" spans="1:26" x14ac:dyDescent="0.2">
      <c r="A199" s="13"/>
      <c r="B199" s="13"/>
      <c r="C199" s="13">
        <v>200348</v>
      </c>
      <c r="D199" s="13" t="s">
        <v>49</v>
      </c>
      <c r="E199" s="13" t="s">
        <v>36</v>
      </c>
      <c r="F199" s="13" t="s">
        <v>37</v>
      </c>
      <c r="G199" s="13">
        <v>501305</v>
      </c>
      <c r="H199" s="13">
        <v>11</v>
      </c>
      <c r="I199" s="15">
        <v>261108</v>
      </c>
      <c r="J199" s="15">
        <v>0</v>
      </c>
      <c r="K199" s="15">
        <v>21759</v>
      </c>
      <c r="L199" s="15">
        <f t="shared" si="64"/>
        <v>11574.119999999999</v>
      </c>
      <c r="M199" s="15">
        <f t="shared" si="65"/>
        <v>123.60000000000001</v>
      </c>
      <c r="N199" s="16"/>
      <c r="O199" s="16"/>
      <c r="P199" s="15">
        <f t="shared" si="66"/>
        <v>4438.8360000000002</v>
      </c>
      <c r="Q199" s="15">
        <f t="shared" si="67"/>
        <v>57277.440000000002</v>
      </c>
      <c r="R199" s="15">
        <f t="shared" si="68"/>
        <v>47182.215600000003</v>
      </c>
      <c r="S199" s="15">
        <f t="shared" si="69"/>
        <v>2125.44</v>
      </c>
      <c r="T199" s="17"/>
      <c r="U199" s="17"/>
      <c r="V199" s="17"/>
      <c r="W199" s="17"/>
      <c r="X199" s="17"/>
      <c r="Y199" s="17"/>
      <c r="Z199" s="17"/>
    </row>
    <row r="200" spans="1:26" x14ac:dyDescent="0.2">
      <c r="A200" s="13"/>
      <c r="B200" s="13"/>
      <c r="C200" s="13">
        <v>200363</v>
      </c>
      <c r="D200" s="13" t="s">
        <v>137</v>
      </c>
      <c r="E200" s="13" t="s">
        <v>36</v>
      </c>
      <c r="F200" s="13" t="s">
        <v>34</v>
      </c>
      <c r="G200" s="13">
        <v>501305</v>
      </c>
      <c r="H200" s="13">
        <v>7</v>
      </c>
      <c r="I200" s="15">
        <v>447984</v>
      </c>
      <c r="J200" s="15">
        <v>0</v>
      </c>
      <c r="K200" s="15">
        <v>37332</v>
      </c>
      <c r="L200" s="15">
        <f t="shared" si="64"/>
        <v>11574.119999999999</v>
      </c>
      <c r="M200" s="15">
        <f t="shared" si="65"/>
        <v>123.60000000000001</v>
      </c>
      <c r="N200" s="16"/>
      <c r="O200" s="16"/>
      <c r="P200" s="15">
        <f t="shared" si="66"/>
        <v>7615.728000000001</v>
      </c>
      <c r="Q200" s="15">
        <f t="shared" si="67"/>
        <v>57277.440000000002</v>
      </c>
      <c r="R200" s="15">
        <f t="shared" si="68"/>
        <v>80950.708799999993</v>
      </c>
      <c r="S200" s="15">
        <f t="shared" si="69"/>
        <v>2125.44</v>
      </c>
      <c r="T200" s="17"/>
      <c r="U200" s="17"/>
      <c r="V200" s="17"/>
      <c r="W200" s="17"/>
      <c r="X200" s="17"/>
      <c r="Y200" s="17"/>
      <c r="Z200" s="17"/>
    </row>
    <row r="201" spans="1:26" s="20" customFormat="1" ht="13.5" thickBot="1" x14ac:dyDescent="0.25">
      <c r="G201" s="31"/>
      <c r="I201" s="22">
        <f t="shared" ref="I201:Z201" si="70">SUM(I186:I200)</f>
        <v>6474600</v>
      </c>
      <c r="J201" s="22">
        <f t="shared" si="70"/>
        <v>18000</v>
      </c>
      <c r="K201" s="22">
        <f t="shared" si="70"/>
        <v>539550</v>
      </c>
      <c r="L201" s="22">
        <f t="shared" si="70"/>
        <v>173611.79999999996</v>
      </c>
      <c r="M201" s="22">
        <f t="shared" si="70"/>
        <v>1853.9999999999995</v>
      </c>
      <c r="N201" s="22">
        <f t="shared" si="70"/>
        <v>48882</v>
      </c>
      <c r="O201" s="22">
        <f t="shared" si="70"/>
        <v>0</v>
      </c>
      <c r="P201" s="22">
        <f t="shared" si="70"/>
        <v>110068.20000000001</v>
      </c>
      <c r="Q201" s="22">
        <f t="shared" si="70"/>
        <v>859161.59999999986</v>
      </c>
      <c r="R201" s="22">
        <f t="shared" si="70"/>
        <v>1169960.2199999997</v>
      </c>
      <c r="S201" s="22">
        <f t="shared" si="70"/>
        <v>31881.599999999991</v>
      </c>
      <c r="T201" s="22">
        <f t="shared" si="70"/>
        <v>0</v>
      </c>
      <c r="U201" s="22">
        <f t="shared" si="70"/>
        <v>0</v>
      </c>
      <c r="V201" s="22">
        <f t="shared" si="70"/>
        <v>0</v>
      </c>
      <c r="W201" s="22">
        <f t="shared" si="70"/>
        <v>0</v>
      </c>
      <c r="X201" s="22">
        <f t="shared" si="70"/>
        <v>0</v>
      </c>
      <c r="Y201" s="22">
        <f t="shared" si="70"/>
        <v>0</v>
      </c>
      <c r="Z201" s="22">
        <f t="shared" si="70"/>
        <v>0</v>
      </c>
    </row>
    <row r="202" spans="1:26" s="20" customFormat="1" ht="13.5" thickTop="1" x14ac:dyDescent="0.2">
      <c r="I202" s="23"/>
      <c r="J202" s="23"/>
      <c r="K202" s="23"/>
      <c r="L202" s="23"/>
      <c r="M202" s="23"/>
      <c r="N202" s="24"/>
      <c r="O202" s="24"/>
      <c r="P202" s="23"/>
      <c r="Q202" s="23"/>
      <c r="R202" s="23"/>
      <c r="S202" s="23"/>
      <c r="T202" s="25"/>
      <c r="U202" s="25"/>
      <c r="V202" s="25"/>
      <c r="W202" s="25"/>
      <c r="X202" s="25"/>
      <c r="Y202" s="25"/>
      <c r="Z202" s="25"/>
    </row>
    <row r="203" spans="1:26" s="20" customFormat="1" x14ac:dyDescent="0.2">
      <c r="A203" s="26"/>
      <c r="B203" s="26"/>
      <c r="C203" s="26"/>
      <c r="D203" s="26"/>
      <c r="E203" s="26"/>
      <c r="F203" s="26"/>
      <c r="G203" s="26"/>
      <c r="H203" s="26"/>
      <c r="I203" s="27"/>
      <c r="J203" s="27"/>
      <c r="K203" s="27"/>
      <c r="L203" s="27"/>
      <c r="M203" s="27"/>
      <c r="N203" s="28"/>
      <c r="O203" s="28"/>
      <c r="P203" s="27"/>
      <c r="Q203" s="27"/>
      <c r="R203" s="27"/>
      <c r="S203" s="27"/>
      <c r="T203" s="28"/>
      <c r="U203" s="28"/>
      <c r="V203" s="28"/>
      <c r="W203" s="28"/>
      <c r="X203" s="28"/>
      <c r="Y203" s="28"/>
      <c r="Z203" s="28"/>
    </row>
    <row r="204" spans="1:26" x14ac:dyDescent="0.2">
      <c r="A204" s="13"/>
      <c r="B204" s="13"/>
      <c r="C204" s="13">
        <v>97158</v>
      </c>
      <c r="D204" s="13" t="s">
        <v>133</v>
      </c>
      <c r="E204" s="13" t="s">
        <v>36</v>
      </c>
      <c r="F204" s="13" t="s">
        <v>34</v>
      </c>
      <c r="G204" s="14">
        <v>501406</v>
      </c>
      <c r="H204" s="13">
        <v>9</v>
      </c>
      <c r="I204" s="15">
        <v>335136</v>
      </c>
      <c r="J204" s="15">
        <v>0</v>
      </c>
      <c r="K204" s="15">
        <v>27928</v>
      </c>
      <c r="L204" s="15">
        <f>964.51*12</f>
        <v>11574.119999999999</v>
      </c>
      <c r="M204" s="15">
        <f>10.3*12</f>
        <v>123.60000000000001</v>
      </c>
      <c r="N204" s="16"/>
      <c r="O204" s="16"/>
      <c r="P204" s="15">
        <f>I204*1.7%</f>
        <v>5697.3120000000008</v>
      </c>
      <c r="Q204" s="15">
        <f>4773.12*12</f>
        <v>57277.440000000002</v>
      </c>
      <c r="R204" s="15">
        <f>18.07%*I204</f>
        <v>60559.075199999999</v>
      </c>
      <c r="S204" s="15">
        <f>177.12*12</f>
        <v>2125.44</v>
      </c>
      <c r="T204" s="17"/>
      <c r="U204" s="17"/>
      <c r="V204" s="17"/>
      <c r="W204" s="17"/>
      <c r="X204" s="17"/>
      <c r="Y204" s="17"/>
      <c r="Z204" s="17"/>
    </row>
    <row r="205" spans="1:26" x14ac:dyDescent="0.2">
      <c r="A205" s="13"/>
      <c r="B205" s="13"/>
      <c r="C205" s="13">
        <v>97534</v>
      </c>
      <c r="D205" s="13" t="s">
        <v>133</v>
      </c>
      <c r="E205" s="13" t="s">
        <v>36</v>
      </c>
      <c r="F205" s="13" t="s">
        <v>37</v>
      </c>
      <c r="G205" s="14">
        <v>501406</v>
      </c>
      <c r="H205" s="13">
        <v>9</v>
      </c>
      <c r="I205" s="15">
        <v>328104</v>
      </c>
      <c r="J205" s="15">
        <v>0</v>
      </c>
      <c r="K205" s="15">
        <v>27342</v>
      </c>
      <c r="L205" s="15">
        <f>964.51*12</f>
        <v>11574.119999999999</v>
      </c>
      <c r="M205" s="15">
        <f>10.3*12</f>
        <v>123.60000000000001</v>
      </c>
      <c r="N205" s="16"/>
      <c r="O205" s="16"/>
      <c r="P205" s="15">
        <f>I205*1.7%</f>
        <v>5577.768</v>
      </c>
      <c r="Q205" s="15">
        <f>4773.12*12</f>
        <v>57277.440000000002</v>
      </c>
      <c r="R205" s="15">
        <f>18.07%*I205</f>
        <v>59288.392800000001</v>
      </c>
      <c r="S205" s="15">
        <f>177.12*12</f>
        <v>2125.44</v>
      </c>
      <c r="T205" s="17"/>
      <c r="U205" s="17"/>
      <c r="V205" s="17"/>
      <c r="W205" s="17"/>
      <c r="X205" s="17"/>
      <c r="Y205" s="17"/>
      <c r="Z205" s="17"/>
    </row>
    <row r="206" spans="1:26" s="20" customFormat="1" ht="13.5" thickBot="1" x14ac:dyDescent="0.25">
      <c r="G206" s="31"/>
      <c r="I206" s="22">
        <f t="shared" ref="I206:Z206" si="71">SUM(I204:I205)</f>
        <v>663240</v>
      </c>
      <c r="J206" s="22">
        <f t="shared" si="71"/>
        <v>0</v>
      </c>
      <c r="K206" s="22">
        <f t="shared" si="71"/>
        <v>55270</v>
      </c>
      <c r="L206" s="22">
        <f t="shared" si="71"/>
        <v>23148.239999999998</v>
      </c>
      <c r="M206" s="22">
        <f t="shared" si="71"/>
        <v>247.20000000000002</v>
      </c>
      <c r="N206" s="22">
        <f t="shared" si="71"/>
        <v>0</v>
      </c>
      <c r="O206" s="22">
        <f t="shared" si="71"/>
        <v>0</v>
      </c>
      <c r="P206" s="22">
        <f t="shared" si="71"/>
        <v>11275.080000000002</v>
      </c>
      <c r="Q206" s="22">
        <f t="shared" si="71"/>
        <v>114554.88</v>
      </c>
      <c r="R206" s="22">
        <f t="shared" si="71"/>
        <v>119847.46799999999</v>
      </c>
      <c r="S206" s="22">
        <f t="shared" si="71"/>
        <v>4250.88</v>
      </c>
      <c r="T206" s="22">
        <f t="shared" si="71"/>
        <v>0</v>
      </c>
      <c r="U206" s="22">
        <f t="shared" si="71"/>
        <v>0</v>
      </c>
      <c r="V206" s="22">
        <f t="shared" si="71"/>
        <v>0</v>
      </c>
      <c r="W206" s="22">
        <f t="shared" si="71"/>
        <v>0</v>
      </c>
      <c r="X206" s="22">
        <f t="shared" si="71"/>
        <v>0</v>
      </c>
      <c r="Y206" s="22">
        <f t="shared" si="71"/>
        <v>0</v>
      </c>
      <c r="Z206" s="22">
        <f t="shared" si="71"/>
        <v>0</v>
      </c>
    </row>
    <row r="207" spans="1:26" s="20" customFormat="1" ht="13.5" thickTop="1" x14ac:dyDescent="0.2">
      <c r="I207" s="23"/>
      <c r="J207" s="23"/>
      <c r="K207" s="23"/>
      <c r="L207" s="23"/>
      <c r="M207" s="23"/>
      <c r="N207" s="24"/>
      <c r="O207" s="24"/>
      <c r="P207" s="23"/>
      <c r="Q207" s="23"/>
      <c r="R207" s="23"/>
      <c r="S207" s="23"/>
      <c r="T207" s="25"/>
      <c r="U207" s="25"/>
      <c r="V207" s="25"/>
      <c r="W207" s="25"/>
      <c r="X207" s="25"/>
      <c r="Y207" s="25"/>
      <c r="Z207" s="25"/>
    </row>
    <row r="208" spans="1:26" s="20" customFormat="1" x14ac:dyDescent="0.2">
      <c r="A208" s="26"/>
      <c r="B208" s="26"/>
      <c r="C208" s="26"/>
      <c r="D208" s="26"/>
      <c r="E208" s="26"/>
      <c r="F208" s="26"/>
      <c r="G208" s="26"/>
      <c r="H208" s="26"/>
      <c r="I208" s="27"/>
      <c r="J208" s="27"/>
      <c r="K208" s="27"/>
      <c r="L208" s="27"/>
      <c r="M208" s="27"/>
      <c r="N208" s="28"/>
      <c r="O208" s="28"/>
      <c r="P208" s="27"/>
      <c r="Q208" s="27"/>
      <c r="R208" s="27"/>
      <c r="S208" s="27"/>
      <c r="T208" s="28"/>
      <c r="U208" s="28"/>
      <c r="V208" s="28"/>
      <c r="W208" s="28"/>
      <c r="X208" s="28"/>
      <c r="Y208" s="28"/>
      <c r="Z208" s="28"/>
    </row>
    <row r="209" spans="1:26" x14ac:dyDescent="0.2">
      <c r="A209" s="13"/>
      <c r="B209" s="13"/>
      <c r="C209" s="13">
        <v>1656</v>
      </c>
      <c r="D209" s="13" t="s">
        <v>138</v>
      </c>
      <c r="E209" s="13" t="s">
        <v>36</v>
      </c>
      <c r="F209" s="13" t="s">
        <v>34</v>
      </c>
      <c r="G209" s="13">
        <v>501406</v>
      </c>
      <c r="H209" s="13">
        <v>11</v>
      </c>
      <c r="I209" s="15">
        <v>255084</v>
      </c>
      <c r="J209" s="15">
        <v>0</v>
      </c>
      <c r="K209" s="15">
        <v>21257</v>
      </c>
      <c r="L209" s="15">
        <f t="shared" ref="L209:L272" si="72">964.51*12</f>
        <v>11574.119999999999</v>
      </c>
      <c r="M209" s="15">
        <f t="shared" ref="M209:M272" si="73">10.3*12</f>
        <v>123.60000000000001</v>
      </c>
      <c r="N209" s="16"/>
      <c r="O209" s="16"/>
      <c r="P209" s="15">
        <f t="shared" ref="P209:P272" si="74">I209*1.7%</f>
        <v>4336.4279999999999</v>
      </c>
      <c r="Q209" s="15">
        <f t="shared" ref="Q209:Q272" si="75">4773.12*12</f>
        <v>57277.440000000002</v>
      </c>
      <c r="R209" s="15">
        <f t="shared" ref="R209:R272" si="76">18.07%*I209</f>
        <v>46093.678800000002</v>
      </c>
      <c r="S209" s="15">
        <f t="shared" ref="S209:S272" si="77">177.12*12</f>
        <v>2125.44</v>
      </c>
      <c r="T209" s="17"/>
      <c r="U209" s="17"/>
      <c r="V209" s="17"/>
      <c r="W209" s="17"/>
      <c r="X209" s="17"/>
      <c r="Y209" s="17"/>
      <c r="Z209" s="17"/>
    </row>
    <row r="210" spans="1:26" x14ac:dyDescent="0.2">
      <c r="A210" s="13"/>
      <c r="B210" s="13"/>
      <c r="C210" s="13">
        <v>8358</v>
      </c>
      <c r="D210" s="13" t="s">
        <v>139</v>
      </c>
      <c r="E210" s="13" t="s">
        <v>36</v>
      </c>
      <c r="F210" s="13" t="s">
        <v>34</v>
      </c>
      <c r="G210" s="13">
        <v>501406</v>
      </c>
      <c r="H210" s="13">
        <v>11</v>
      </c>
      <c r="I210" s="15">
        <v>255084</v>
      </c>
      <c r="J210" s="15">
        <v>0</v>
      </c>
      <c r="K210" s="15">
        <v>21257</v>
      </c>
      <c r="L210" s="15">
        <f t="shared" si="72"/>
        <v>11574.119999999999</v>
      </c>
      <c r="M210" s="15">
        <f t="shared" si="73"/>
        <v>123.60000000000001</v>
      </c>
      <c r="N210" s="16"/>
      <c r="O210" s="16"/>
      <c r="P210" s="15">
        <f t="shared" si="74"/>
        <v>4336.4279999999999</v>
      </c>
      <c r="Q210" s="15">
        <f t="shared" si="75"/>
        <v>57277.440000000002</v>
      </c>
      <c r="R210" s="15">
        <f t="shared" si="76"/>
        <v>46093.678800000002</v>
      </c>
      <c r="S210" s="15">
        <f t="shared" si="77"/>
        <v>2125.44</v>
      </c>
      <c r="T210" s="17"/>
      <c r="U210" s="17"/>
      <c r="V210" s="17"/>
      <c r="W210" s="17"/>
      <c r="X210" s="17"/>
      <c r="Y210" s="17"/>
      <c r="Z210" s="17"/>
    </row>
    <row r="211" spans="1:26" x14ac:dyDescent="0.2">
      <c r="A211" s="13"/>
      <c r="B211" s="13"/>
      <c r="C211" s="13">
        <v>23375</v>
      </c>
      <c r="D211" s="13" t="s">
        <v>140</v>
      </c>
      <c r="E211" s="13" t="s">
        <v>36</v>
      </c>
      <c r="F211" s="13" t="s">
        <v>34</v>
      </c>
      <c r="G211" s="13">
        <v>501406</v>
      </c>
      <c r="H211" s="13">
        <v>12122</v>
      </c>
      <c r="I211" s="15">
        <v>223332</v>
      </c>
      <c r="J211" s="15">
        <v>0</v>
      </c>
      <c r="K211" s="15">
        <v>18611</v>
      </c>
      <c r="L211" s="15">
        <f t="shared" si="72"/>
        <v>11574.119999999999</v>
      </c>
      <c r="M211" s="15">
        <f t="shared" si="73"/>
        <v>123.60000000000001</v>
      </c>
      <c r="N211" s="16"/>
      <c r="O211" s="16"/>
      <c r="P211" s="15">
        <f t="shared" si="74"/>
        <v>3796.6440000000002</v>
      </c>
      <c r="Q211" s="15">
        <f t="shared" si="75"/>
        <v>57277.440000000002</v>
      </c>
      <c r="R211" s="15">
        <f t="shared" si="76"/>
        <v>40356.092400000001</v>
      </c>
      <c r="S211" s="15">
        <f t="shared" si="77"/>
        <v>2125.44</v>
      </c>
      <c r="T211" s="17"/>
      <c r="U211" s="17"/>
      <c r="V211" s="17"/>
      <c r="W211" s="17"/>
      <c r="X211" s="17"/>
      <c r="Y211" s="17"/>
      <c r="Z211" s="17"/>
    </row>
    <row r="212" spans="1:26" x14ac:dyDescent="0.2">
      <c r="A212" s="13"/>
      <c r="B212" s="13"/>
      <c r="C212" s="13">
        <v>23430</v>
      </c>
      <c r="D212" s="13" t="s">
        <v>139</v>
      </c>
      <c r="E212" s="13" t="s">
        <v>36</v>
      </c>
      <c r="F212" s="13" t="s">
        <v>34</v>
      </c>
      <c r="G212" s="13">
        <v>501406</v>
      </c>
      <c r="H212" s="13">
        <v>11</v>
      </c>
      <c r="I212" s="15">
        <v>255084</v>
      </c>
      <c r="J212" s="15">
        <v>0</v>
      </c>
      <c r="K212" s="15">
        <v>21257</v>
      </c>
      <c r="L212" s="15">
        <f t="shared" si="72"/>
        <v>11574.119999999999</v>
      </c>
      <c r="M212" s="15">
        <f t="shared" si="73"/>
        <v>123.60000000000001</v>
      </c>
      <c r="N212" s="16"/>
      <c r="O212" s="16"/>
      <c r="P212" s="15">
        <f t="shared" si="74"/>
        <v>4336.4279999999999</v>
      </c>
      <c r="Q212" s="15">
        <f t="shared" si="75"/>
        <v>57277.440000000002</v>
      </c>
      <c r="R212" s="15">
        <f t="shared" si="76"/>
        <v>46093.678800000002</v>
      </c>
      <c r="S212" s="15">
        <f t="shared" si="77"/>
        <v>2125.44</v>
      </c>
      <c r="T212" s="17"/>
      <c r="U212" s="17"/>
      <c r="V212" s="17"/>
      <c r="W212" s="17"/>
      <c r="X212" s="17"/>
      <c r="Y212" s="17"/>
      <c r="Z212" s="17"/>
    </row>
    <row r="213" spans="1:26" x14ac:dyDescent="0.2">
      <c r="A213" s="13"/>
      <c r="B213" s="13"/>
      <c r="C213" s="13">
        <v>31260</v>
      </c>
      <c r="D213" s="13" t="s">
        <v>141</v>
      </c>
      <c r="E213" s="13" t="s">
        <v>36</v>
      </c>
      <c r="F213" s="13" t="s">
        <v>34</v>
      </c>
      <c r="G213" s="13">
        <v>501406</v>
      </c>
      <c r="H213" s="13">
        <v>44774</v>
      </c>
      <c r="I213" s="15">
        <v>364788</v>
      </c>
      <c r="J213" s="15">
        <v>0</v>
      </c>
      <c r="K213" s="15">
        <v>30399</v>
      </c>
      <c r="L213" s="15">
        <f t="shared" si="72"/>
        <v>11574.119999999999</v>
      </c>
      <c r="M213" s="15">
        <f t="shared" si="73"/>
        <v>123.60000000000001</v>
      </c>
      <c r="N213" s="16"/>
      <c r="O213" s="16"/>
      <c r="P213" s="15">
        <f t="shared" si="74"/>
        <v>6201.3960000000006</v>
      </c>
      <c r="Q213" s="15">
        <f t="shared" si="75"/>
        <v>57277.440000000002</v>
      </c>
      <c r="R213" s="15">
        <f t="shared" si="76"/>
        <v>65917.191600000006</v>
      </c>
      <c r="S213" s="15">
        <f t="shared" si="77"/>
        <v>2125.44</v>
      </c>
      <c r="T213" s="17"/>
      <c r="U213" s="17"/>
      <c r="V213" s="17"/>
      <c r="W213" s="17"/>
      <c r="X213" s="17"/>
      <c r="Y213" s="17"/>
      <c r="Z213" s="17"/>
    </row>
    <row r="214" spans="1:26" x14ac:dyDescent="0.2">
      <c r="A214" s="13"/>
      <c r="B214" s="13"/>
      <c r="C214" s="13">
        <v>33433</v>
      </c>
      <c r="D214" s="13" t="s">
        <v>142</v>
      </c>
      <c r="E214" s="13" t="s">
        <v>36</v>
      </c>
      <c r="F214" s="13" t="s">
        <v>37</v>
      </c>
      <c r="G214" s="13">
        <v>501406</v>
      </c>
      <c r="H214" s="13">
        <v>5</v>
      </c>
      <c r="I214" s="15">
        <v>571344</v>
      </c>
      <c r="J214" s="15">
        <v>0</v>
      </c>
      <c r="K214" s="15">
        <v>47612</v>
      </c>
      <c r="L214" s="15">
        <f t="shared" si="72"/>
        <v>11574.119999999999</v>
      </c>
      <c r="M214" s="15">
        <f t="shared" si="73"/>
        <v>123.60000000000001</v>
      </c>
      <c r="N214" s="16">
        <v>13657</v>
      </c>
      <c r="O214" s="16"/>
      <c r="P214" s="15">
        <f t="shared" si="74"/>
        <v>9712.848</v>
      </c>
      <c r="Q214" s="15">
        <f t="shared" si="75"/>
        <v>57277.440000000002</v>
      </c>
      <c r="R214" s="15">
        <f t="shared" si="76"/>
        <v>103241.86079999999</v>
      </c>
      <c r="S214" s="15">
        <f t="shared" si="77"/>
        <v>2125.44</v>
      </c>
      <c r="T214" s="17"/>
      <c r="U214" s="17"/>
      <c r="V214" s="17"/>
      <c r="W214" s="17"/>
      <c r="X214" s="17"/>
      <c r="Y214" s="17"/>
      <c r="Z214" s="17"/>
    </row>
    <row r="215" spans="1:26" x14ac:dyDescent="0.2">
      <c r="A215" s="13"/>
      <c r="B215" s="13"/>
      <c r="C215" s="13">
        <v>34089</v>
      </c>
      <c r="D215" s="13" t="s">
        <v>143</v>
      </c>
      <c r="E215" s="13" t="s">
        <v>36</v>
      </c>
      <c r="F215" s="13" t="s">
        <v>34</v>
      </c>
      <c r="G215" s="13">
        <v>501406</v>
      </c>
      <c r="H215" s="13">
        <v>12</v>
      </c>
      <c r="I215" s="15">
        <v>228660</v>
      </c>
      <c r="J215" s="15">
        <v>0</v>
      </c>
      <c r="K215" s="15">
        <v>19055</v>
      </c>
      <c r="L215" s="15">
        <f t="shared" si="72"/>
        <v>11574.119999999999</v>
      </c>
      <c r="M215" s="15">
        <f t="shared" si="73"/>
        <v>123.60000000000001</v>
      </c>
      <c r="N215" s="16"/>
      <c r="O215" s="16"/>
      <c r="P215" s="15">
        <f t="shared" si="74"/>
        <v>3887.2200000000003</v>
      </c>
      <c r="Q215" s="15">
        <f t="shared" si="75"/>
        <v>57277.440000000002</v>
      </c>
      <c r="R215" s="15">
        <f t="shared" si="76"/>
        <v>41318.862000000001</v>
      </c>
      <c r="S215" s="15">
        <f t="shared" si="77"/>
        <v>2125.44</v>
      </c>
      <c r="T215" s="17"/>
      <c r="U215" s="17"/>
      <c r="V215" s="17"/>
      <c r="W215" s="17"/>
      <c r="X215" s="17"/>
      <c r="Y215" s="17"/>
      <c r="Z215" s="17"/>
    </row>
    <row r="216" spans="1:26" x14ac:dyDescent="0.2">
      <c r="A216" s="13"/>
      <c r="B216" s="13"/>
      <c r="C216" s="13">
        <v>34160</v>
      </c>
      <c r="D216" s="13" t="s">
        <v>138</v>
      </c>
      <c r="E216" s="13" t="s">
        <v>36</v>
      </c>
      <c r="F216" s="13" t="s">
        <v>34</v>
      </c>
      <c r="G216" s="13">
        <v>501406</v>
      </c>
      <c r="H216" s="13">
        <v>11</v>
      </c>
      <c r="I216" s="15">
        <v>243612</v>
      </c>
      <c r="J216" s="15">
        <v>0</v>
      </c>
      <c r="K216" s="15">
        <v>20301</v>
      </c>
      <c r="L216" s="15">
        <f t="shared" si="72"/>
        <v>11574.119999999999</v>
      </c>
      <c r="M216" s="15">
        <f t="shared" si="73"/>
        <v>123.60000000000001</v>
      </c>
      <c r="N216" s="16"/>
      <c r="O216" s="16"/>
      <c r="P216" s="15">
        <f t="shared" si="74"/>
        <v>4141.4040000000005</v>
      </c>
      <c r="Q216" s="15">
        <f t="shared" si="75"/>
        <v>57277.440000000002</v>
      </c>
      <c r="R216" s="15">
        <f t="shared" si="76"/>
        <v>44020.688399999999</v>
      </c>
      <c r="S216" s="15">
        <f t="shared" si="77"/>
        <v>2125.44</v>
      </c>
      <c r="T216" s="17"/>
      <c r="U216" s="17"/>
      <c r="V216" s="17"/>
      <c r="W216" s="17"/>
      <c r="X216" s="17"/>
      <c r="Y216" s="17"/>
      <c r="Z216" s="17"/>
    </row>
    <row r="217" spans="1:26" x14ac:dyDescent="0.2">
      <c r="A217" s="13"/>
      <c r="B217" s="13"/>
      <c r="C217" s="13">
        <v>34212</v>
      </c>
      <c r="D217" s="13" t="s">
        <v>139</v>
      </c>
      <c r="E217" s="13" t="s">
        <v>36</v>
      </c>
      <c r="F217" s="13" t="s">
        <v>34</v>
      </c>
      <c r="G217" s="13">
        <v>501406</v>
      </c>
      <c r="H217" s="13">
        <v>11</v>
      </c>
      <c r="I217" s="15">
        <v>255084</v>
      </c>
      <c r="J217" s="15">
        <v>0</v>
      </c>
      <c r="K217" s="15">
        <v>21257</v>
      </c>
      <c r="L217" s="15">
        <f t="shared" si="72"/>
        <v>11574.119999999999</v>
      </c>
      <c r="M217" s="15">
        <f t="shared" si="73"/>
        <v>123.60000000000001</v>
      </c>
      <c r="N217" s="16"/>
      <c r="O217" s="16"/>
      <c r="P217" s="15">
        <f t="shared" si="74"/>
        <v>4336.4279999999999</v>
      </c>
      <c r="Q217" s="15">
        <f t="shared" si="75"/>
        <v>57277.440000000002</v>
      </c>
      <c r="R217" s="15">
        <f t="shared" si="76"/>
        <v>46093.678800000002</v>
      </c>
      <c r="S217" s="15">
        <f t="shared" si="77"/>
        <v>2125.44</v>
      </c>
      <c r="T217" s="17"/>
      <c r="U217" s="17"/>
      <c r="V217" s="17"/>
      <c r="W217" s="17"/>
      <c r="X217" s="17"/>
      <c r="Y217" s="17"/>
      <c r="Z217" s="17"/>
    </row>
    <row r="218" spans="1:26" x14ac:dyDescent="0.2">
      <c r="A218" s="13"/>
      <c r="B218" s="13"/>
      <c r="C218" s="13">
        <v>35897</v>
      </c>
      <c r="D218" s="13" t="s">
        <v>144</v>
      </c>
      <c r="E218" s="13" t="s">
        <v>36</v>
      </c>
      <c r="F218" s="13" t="s">
        <v>37</v>
      </c>
      <c r="G218" s="13">
        <v>501406</v>
      </c>
      <c r="H218" s="13">
        <v>1110</v>
      </c>
      <c r="I218" s="15">
        <v>273540</v>
      </c>
      <c r="J218" s="15">
        <v>0</v>
      </c>
      <c r="K218" s="15">
        <v>22795</v>
      </c>
      <c r="L218" s="15">
        <f t="shared" si="72"/>
        <v>11574.119999999999</v>
      </c>
      <c r="M218" s="15">
        <f t="shared" si="73"/>
        <v>123.60000000000001</v>
      </c>
      <c r="N218" s="16"/>
      <c r="O218" s="16"/>
      <c r="P218" s="15">
        <f t="shared" si="74"/>
        <v>4650.18</v>
      </c>
      <c r="Q218" s="15">
        <f t="shared" si="75"/>
        <v>57277.440000000002</v>
      </c>
      <c r="R218" s="15">
        <f t="shared" si="76"/>
        <v>49428.678</v>
      </c>
      <c r="S218" s="15">
        <f t="shared" si="77"/>
        <v>2125.44</v>
      </c>
      <c r="T218" s="17"/>
      <c r="U218" s="17"/>
      <c r="V218" s="17"/>
      <c r="W218" s="17"/>
      <c r="X218" s="17"/>
      <c r="Y218" s="17"/>
      <c r="Z218" s="17"/>
    </row>
    <row r="219" spans="1:26" x14ac:dyDescent="0.2">
      <c r="A219" s="13"/>
      <c r="B219" s="13"/>
      <c r="C219" s="13">
        <v>36197</v>
      </c>
      <c r="D219" s="13" t="s">
        <v>145</v>
      </c>
      <c r="E219" s="13" t="s">
        <v>36</v>
      </c>
      <c r="F219" s="13" t="s">
        <v>37</v>
      </c>
      <c r="G219" s="13">
        <v>501406</v>
      </c>
      <c r="H219" s="13">
        <v>44774</v>
      </c>
      <c r="I219" s="15">
        <v>364788</v>
      </c>
      <c r="J219" s="15">
        <v>0</v>
      </c>
      <c r="K219" s="15">
        <v>30399</v>
      </c>
      <c r="L219" s="15">
        <f t="shared" si="72"/>
        <v>11574.119999999999</v>
      </c>
      <c r="M219" s="15">
        <f t="shared" si="73"/>
        <v>123.60000000000001</v>
      </c>
      <c r="N219" s="16"/>
      <c r="O219" s="16"/>
      <c r="P219" s="15">
        <f t="shared" si="74"/>
        <v>6201.3960000000006</v>
      </c>
      <c r="Q219" s="15">
        <f t="shared" si="75"/>
        <v>57277.440000000002</v>
      </c>
      <c r="R219" s="15">
        <f t="shared" si="76"/>
        <v>65917.191600000006</v>
      </c>
      <c r="S219" s="15">
        <f t="shared" si="77"/>
        <v>2125.44</v>
      </c>
      <c r="T219" s="17"/>
      <c r="U219" s="17"/>
      <c r="V219" s="17"/>
      <c r="W219" s="17"/>
      <c r="X219" s="17"/>
      <c r="Y219" s="17"/>
      <c r="Z219" s="17"/>
    </row>
    <row r="220" spans="1:26" x14ac:dyDescent="0.2">
      <c r="A220" s="13"/>
      <c r="B220" s="13"/>
      <c r="C220" s="13">
        <v>40811</v>
      </c>
      <c r="D220" s="13" t="s">
        <v>140</v>
      </c>
      <c r="E220" s="13" t="s">
        <v>36</v>
      </c>
      <c r="F220" s="13" t="s">
        <v>34</v>
      </c>
      <c r="G220" s="13">
        <v>501406</v>
      </c>
      <c r="H220" s="13">
        <v>12122</v>
      </c>
      <c r="I220" s="15">
        <v>223332</v>
      </c>
      <c r="J220" s="15">
        <v>0</v>
      </c>
      <c r="K220" s="15">
        <v>18611</v>
      </c>
      <c r="L220" s="15">
        <f t="shared" si="72"/>
        <v>11574.119999999999</v>
      </c>
      <c r="M220" s="15">
        <f t="shared" si="73"/>
        <v>123.60000000000001</v>
      </c>
      <c r="N220" s="16"/>
      <c r="O220" s="16"/>
      <c r="P220" s="15">
        <f t="shared" si="74"/>
        <v>3796.6440000000002</v>
      </c>
      <c r="Q220" s="15">
        <f t="shared" si="75"/>
        <v>57277.440000000002</v>
      </c>
      <c r="R220" s="15">
        <f t="shared" si="76"/>
        <v>40356.092400000001</v>
      </c>
      <c r="S220" s="15">
        <f t="shared" si="77"/>
        <v>2125.44</v>
      </c>
      <c r="T220" s="17"/>
      <c r="U220" s="17"/>
      <c r="V220" s="17"/>
      <c r="W220" s="17"/>
      <c r="X220" s="17"/>
      <c r="Y220" s="17"/>
      <c r="Z220" s="17"/>
    </row>
    <row r="221" spans="1:26" x14ac:dyDescent="0.2">
      <c r="A221" s="13"/>
      <c r="B221" s="13"/>
      <c r="C221" s="13">
        <v>42657</v>
      </c>
      <c r="D221" s="13" t="s">
        <v>146</v>
      </c>
      <c r="E221" s="13" t="s">
        <v>36</v>
      </c>
      <c r="F221" s="13" t="s">
        <v>34</v>
      </c>
      <c r="G221" s="13">
        <v>501406</v>
      </c>
      <c r="H221" s="13">
        <v>8</v>
      </c>
      <c r="I221" s="15">
        <v>382524</v>
      </c>
      <c r="J221" s="15">
        <f>750*12</f>
        <v>9000</v>
      </c>
      <c r="K221" s="15">
        <v>31877</v>
      </c>
      <c r="L221" s="15">
        <f t="shared" si="72"/>
        <v>11574.119999999999</v>
      </c>
      <c r="M221" s="15">
        <f t="shared" si="73"/>
        <v>123.60000000000001</v>
      </c>
      <c r="N221" s="16"/>
      <c r="O221" s="16"/>
      <c r="P221" s="15">
        <f t="shared" si="74"/>
        <v>6502.9080000000004</v>
      </c>
      <c r="Q221" s="15">
        <f t="shared" si="75"/>
        <v>57277.440000000002</v>
      </c>
      <c r="R221" s="15">
        <f t="shared" si="76"/>
        <v>69122.086800000005</v>
      </c>
      <c r="S221" s="15">
        <f t="shared" si="77"/>
        <v>2125.44</v>
      </c>
      <c r="T221" s="17"/>
      <c r="U221" s="17"/>
      <c r="V221" s="17"/>
      <c r="W221" s="17"/>
      <c r="X221" s="17"/>
      <c r="Y221" s="17"/>
      <c r="Z221" s="17"/>
    </row>
    <row r="222" spans="1:26" x14ac:dyDescent="0.2">
      <c r="A222" s="13"/>
      <c r="B222" s="13"/>
      <c r="C222" s="13">
        <v>44325</v>
      </c>
      <c r="D222" s="13" t="s">
        <v>139</v>
      </c>
      <c r="E222" s="13" t="s">
        <v>36</v>
      </c>
      <c r="F222" s="13" t="s">
        <v>34</v>
      </c>
      <c r="G222" s="13">
        <v>501406</v>
      </c>
      <c r="H222" s="13">
        <v>11</v>
      </c>
      <c r="I222" s="15">
        <v>238164</v>
      </c>
      <c r="J222" s="15">
        <v>0</v>
      </c>
      <c r="K222" s="15">
        <v>19847</v>
      </c>
      <c r="L222" s="15">
        <f t="shared" si="72"/>
        <v>11574.119999999999</v>
      </c>
      <c r="M222" s="15">
        <f t="shared" si="73"/>
        <v>123.60000000000001</v>
      </c>
      <c r="N222" s="16"/>
      <c r="O222" s="16"/>
      <c r="P222" s="15">
        <f t="shared" si="74"/>
        <v>4048.7880000000005</v>
      </c>
      <c r="Q222" s="15">
        <f t="shared" si="75"/>
        <v>57277.440000000002</v>
      </c>
      <c r="R222" s="15">
        <f t="shared" si="76"/>
        <v>43036.234799999998</v>
      </c>
      <c r="S222" s="15">
        <f t="shared" si="77"/>
        <v>2125.44</v>
      </c>
      <c r="T222" s="17"/>
      <c r="U222" s="17"/>
      <c r="V222" s="17"/>
      <c r="W222" s="17"/>
      <c r="X222" s="17"/>
      <c r="Y222" s="17"/>
      <c r="Z222" s="17"/>
    </row>
    <row r="223" spans="1:26" x14ac:dyDescent="0.2">
      <c r="A223" s="13"/>
      <c r="B223" s="13"/>
      <c r="C223" s="13">
        <v>46624</v>
      </c>
      <c r="D223" s="13" t="s">
        <v>146</v>
      </c>
      <c r="E223" s="13" t="s">
        <v>36</v>
      </c>
      <c r="F223" s="13" t="s">
        <v>34</v>
      </c>
      <c r="G223" s="13">
        <v>501406</v>
      </c>
      <c r="H223" s="13">
        <v>44774</v>
      </c>
      <c r="I223" s="15">
        <v>364788</v>
      </c>
      <c r="J223" s="15">
        <v>0</v>
      </c>
      <c r="K223" s="15">
        <v>30399</v>
      </c>
      <c r="L223" s="15">
        <f t="shared" si="72"/>
        <v>11574.119999999999</v>
      </c>
      <c r="M223" s="15">
        <f t="shared" si="73"/>
        <v>123.60000000000001</v>
      </c>
      <c r="N223" s="16"/>
      <c r="O223" s="16"/>
      <c r="P223" s="15">
        <f t="shared" si="74"/>
        <v>6201.3960000000006</v>
      </c>
      <c r="Q223" s="15">
        <f t="shared" si="75"/>
        <v>57277.440000000002</v>
      </c>
      <c r="R223" s="15">
        <f t="shared" si="76"/>
        <v>65917.191600000006</v>
      </c>
      <c r="S223" s="15">
        <f t="shared" si="77"/>
        <v>2125.44</v>
      </c>
      <c r="T223" s="17"/>
      <c r="U223" s="17"/>
      <c r="V223" s="17"/>
      <c r="W223" s="17"/>
      <c r="X223" s="17"/>
      <c r="Y223" s="17"/>
      <c r="Z223" s="17"/>
    </row>
    <row r="224" spans="1:26" x14ac:dyDescent="0.2">
      <c r="A224" s="13"/>
      <c r="B224" s="13"/>
      <c r="C224" s="13">
        <v>51884</v>
      </c>
      <c r="D224" s="13" t="s">
        <v>139</v>
      </c>
      <c r="E224" s="13" t="s">
        <v>36</v>
      </c>
      <c r="F224" s="13" t="s">
        <v>34</v>
      </c>
      <c r="G224" s="13">
        <v>501406</v>
      </c>
      <c r="H224" s="13">
        <v>11</v>
      </c>
      <c r="I224" s="15">
        <v>255084</v>
      </c>
      <c r="J224" s="15">
        <v>0</v>
      </c>
      <c r="K224" s="15">
        <v>21257</v>
      </c>
      <c r="L224" s="15">
        <f t="shared" si="72"/>
        <v>11574.119999999999</v>
      </c>
      <c r="M224" s="15">
        <f t="shared" si="73"/>
        <v>123.60000000000001</v>
      </c>
      <c r="N224" s="16"/>
      <c r="O224" s="16"/>
      <c r="P224" s="15">
        <f t="shared" si="74"/>
        <v>4336.4279999999999</v>
      </c>
      <c r="Q224" s="15">
        <f t="shared" si="75"/>
        <v>57277.440000000002</v>
      </c>
      <c r="R224" s="15">
        <f t="shared" si="76"/>
        <v>46093.678800000002</v>
      </c>
      <c r="S224" s="15">
        <f t="shared" si="77"/>
        <v>2125.44</v>
      </c>
      <c r="T224" s="17"/>
      <c r="U224" s="17"/>
      <c r="V224" s="17"/>
      <c r="W224" s="17"/>
      <c r="X224" s="17"/>
      <c r="Y224" s="17"/>
      <c r="Z224" s="17"/>
    </row>
    <row r="225" spans="1:26" x14ac:dyDescent="0.2">
      <c r="A225" s="13"/>
      <c r="B225" s="13"/>
      <c r="C225" s="13">
        <v>51907</v>
      </c>
      <c r="D225" s="13" t="s">
        <v>147</v>
      </c>
      <c r="E225" s="13" t="s">
        <v>36</v>
      </c>
      <c r="F225" s="13" t="s">
        <v>34</v>
      </c>
      <c r="G225" s="13">
        <v>501406</v>
      </c>
      <c r="H225" s="13">
        <v>11</v>
      </c>
      <c r="I225" s="15">
        <v>255084</v>
      </c>
      <c r="J225" s="15">
        <v>0</v>
      </c>
      <c r="K225" s="15">
        <v>21257</v>
      </c>
      <c r="L225" s="15">
        <f t="shared" si="72"/>
        <v>11574.119999999999</v>
      </c>
      <c r="M225" s="15">
        <f t="shared" si="73"/>
        <v>123.60000000000001</v>
      </c>
      <c r="N225" s="16"/>
      <c r="O225" s="16"/>
      <c r="P225" s="15">
        <f t="shared" si="74"/>
        <v>4336.4279999999999</v>
      </c>
      <c r="Q225" s="15">
        <f t="shared" si="75"/>
        <v>57277.440000000002</v>
      </c>
      <c r="R225" s="15">
        <f t="shared" si="76"/>
        <v>46093.678800000002</v>
      </c>
      <c r="S225" s="15">
        <f t="shared" si="77"/>
        <v>2125.44</v>
      </c>
      <c r="T225" s="17"/>
      <c r="U225" s="17"/>
      <c r="V225" s="17"/>
      <c r="W225" s="17"/>
      <c r="X225" s="17"/>
      <c r="Y225" s="17"/>
      <c r="Z225" s="17"/>
    </row>
    <row r="226" spans="1:26" x14ac:dyDescent="0.2">
      <c r="A226" s="13"/>
      <c r="B226" s="13"/>
      <c r="C226" s="13">
        <v>56672</v>
      </c>
      <c r="D226" s="13" t="s">
        <v>148</v>
      </c>
      <c r="E226" s="13" t="s">
        <v>36</v>
      </c>
      <c r="F226" s="13" t="s">
        <v>34</v>
      </c>
      <c r="G226" s="13">
        <v>501406</v>
      </c>
      <c r="H226" s="13">
        <v>3</v>
      </c>
      <c r="I226" s="15">
        <v>783828</v>
      </c>
      <c r="J226" s="15">
        <f>750*12</f>
        <v>9000</v>
      </c>
      <c r="K226" s="15">
        <v>65319</v>
      </c>
      <c r="L226" s="15">
        <f t="shared" si="72"/>
        <v>11574.119999999999</v>
      </c>
      <c r="M226" s="15">
        <f t="shared" si="73"/>
        <v>123.60000000000001</v>
      </c>
      <c r="N226" s="16">
        <v>18618</v>
      </c>
      <c r="O226" s="16"/>
      <c r="P226" s="15">
        <f t="shared" si="74"/>
        <v>13325.076000000001</v>
      </c>
      <c r="Q226" s="15">
        <f t="shared" si="75"/>
        <v>57277.440000000002</v>
      </c>
      <c r="R226" s="15">
        <f t="shared" si="76"/>
        <v>141637.71960000001</v>
      </c>
      <c r="S226" s="15">
        <f t="shared" si="77"/>
        <v>2125.44</v>
      </c>
      <c r="T226" s="17"/>
      <c r="U226" s="17"/>
      <c r="V226" s="17"/>
      <c r="W226" s="17"/>
      <c r="X226" s="17"/>
      <c r="Y226" s="17"/>
      <c r="Z226" s="17"/>
    </row>
    <row r="227" spans="1:26" x14ac:dyDescent="0.2">
      <c r="A227" s="13"/>
      <c r="B227" s="13"/>
      <c r="C227" s="13">
        <v>58175</v>
      </c>
      <c r="D227" s="13" t="s">
        <v>144</v>
      </c>
      <c r="E227" s="13" t="s">
        <v>109</v>
      </c>
      <c r="F227" s="13" t="s">
        <v>37</v>
      </c>
      <c r="G227" s="13">
        <v>501406</v>
      </c>
      <c r="H227" s="13">
        <v>1110</v>
      </c>
      <c r="I227" s="15">
        <v>300108</v>
      </c>
      <c r="J227" s="15">
        <v>0</v>
      </c>
      <c r="K227" s="15">
        <v>25009</v>
      </c>
      <c r="L227" s="15">
        <f t="shared" si="72"/>
        <v>11574.119999999999</v>
      </c>
      <c r="M227" s="15">
        <f t="shared" si="73"/>
        <v>123.60000000000001</v>
      </c>
      <c r="N227" s="16"/>
      <c r="O227" s="16"/>
      <c r="P227" s="15">
        <f t="shared" si="74"/>
        <v>5101.8360000000002</v>
      </c>
      <c r="Q227" s="15">
        <f t="shared" si="75"/>
        <v>57277.440000000002</v>
      </c>
      <c r="R227" s="15">
        <f t="shared" si="76"/>
        <v>54229.515599999999</v>
      </c>
      <c r="S227" s="15">
        <f t="shared" si="77"/>
        <v>2125.44</v>
      </c>
      <c r="T227" s="17"/>
      <c r="U227" s="17"/>
      <c r="V227" s="17"/>
      <c r="W227" s="17"/>
      <c r="X227" s="17"/>
      <c r="Y227" s="17"/>
      <c r="Z227" s="17"/>
    </row>
    <row r="228" spans="1:26" x14ac:dyDescent="0.2">
      <c r="A228" s="13"/>
      <c r="B228" s="13"/>
      <c r="C228" s="13">
        <v>59543</v>
      </c>
      <c r="D228" s="13" t="s">
        <v>49</v>
      </c>
      <c r="E228" s="13" t="s">
        <v>36</v>
      </c>
      <c r="F228" s="13" t="s">
        <v>37</v>
      </c>
      <c r="G228" s="13">
        <v>501406</v>
      </c>
      <c r="H228" s="13">
        <v>1110</v>
      </c>
      <c r="I228" s="15">
        <v>273540</v>
      </c>
      <c r="J228" s="15">
        <v>0</v>
      </c>
      <c r="K228" s="15">
        <v>22795</v>
      </c>
      <c r="L228" s="15">
        <f t="shared" si="72"/>
        <v>11574.119999999999</v>
      </c>
      <c r="M228" s="15">
        <f t="shared" si="73"/>
        <v>123.60000000000001</v>
      </c>
      <c r="N228" s="16"/>
      <c r="O228" s="16"/>
      <c r="P228" s="15">
        <f t="shared" si="74"/>
        <v>4650.18</v>
      </c>
      <c r="Q228" s="15">
        <f t="shared" si="75"/>
        <v>57277.440000000002</v>
      </c>
      <c r="R228" s="15">
        <f t="shared" si="76"/>
        <v>49428.678</v>
      </c>
      <c r="S228" s="15">
        <f t="shared" si="77"/>
        <v>2125.44</v>
      </c>
      <c r="T228" s="17"/>
      <c r="U228" s="17"/>
      <c r="V228" s="17"/>
      <c r="W228" s="17"/>
      <c r="X228" s="17"/>
      <c r="Y228" s="17"/>
      <c r="Z228" s="17"/>
    </row>
    <row r="229" spans="1:26" x14ac:dyDescent="0.2">
      <c r="A229" s="13"/>
      <c r="B229" s="13"/>
      <c r="C229" s="13">
        <v>59585</v>
      </c>
      <c r="D229" s="13" t="s">
        <v>50</v>
      </c>
      <c r="E229" s="13" t="s">
        <v>36</v>
      </c>
      <c r="F229" s="13" t="s">
        <v>37</v>
      </c>
      <c r="G229" s="13">
        <v>501406</v>
      </c>
      <c r="H229" s="13">
        <v>15</v>
      </c>
      <c r="I229" s="15">
        <v>178356</v>
      </c>
      <c r="J229" s="15">
        <v>0</v>
      </c>
      <c r="K229" s="15">
        <v>14863</v>
      </c>
      <c r="L229" s="15">
        <f t="shared" si="72"/>
        <v>11574.119999999999</v>
      </c>
      <c r="M229" s="15">
        <f t="shared" si="73"/>
        <v>123.60000000000001</v>
      </c>
      <c r="N229" s="16"/>
      <c r="O229" s="16"/>
      <c r="P229" s="15">
        <f t="shared" si="74"/>
        <v>3032.0520000000001</v>
      </c>
      <c r="Q229" s="15">
        <f t="shared" si="75"/>
        <v>57277.440000000002</v>
      </c>
      <c r="R229" s="15">
        <f t="shared" si="76"/>
        <v>32228.929199999999</v>
      </c>
      <c r="S229" s="15">
        <f t="shared" si="77"/>
        <v>2125.44</v>
      </c>
      <c r="T229" s="17"/>
      <c r="U229" s="17"/>
      <c r="V229" s="17"/>
      <c r="W229" s="17"/>
      <c r="X229" s="17"/>
      <c r="Y229" s="17"/>
      <c r="Z229" s="17"/>
    </row>
    <row r="230" spans="1:26" x14ac:dyDescent="0.2">
      <c r="A230" s="13"/>
      <c r="B230" s="13"/>
      <c r="C230" s="13">
        <v>83632</v>
      </c>
      <c r="D230" s="13" t="s">
        <v>49</v>
      </c>
      <c r="E230" s="13" t="s">
        <v>36</v>
      </c>
      <c r="F230" s="13" t="s">
        <v>34</v>
      </c>
      <c r="G230" s="13">
        <v>501406</v>
      </c>
      <c r="H230" s="13">
        <v>1110</v>
      </c>
      <c r="I230" s="15">
        <v>243612</v>
      </c>
      <c r="J230" s="15">
        <v>0</v>
      </c>
      <c r="K230" s="15">
        <v>20301</v>
      </c>
      <c r="L230" s="15">
        <f t="shared" si="72"/>
        <v>11574.119999999999</v>
      </c>
      <c r="M230" s="15">
        <f t="shared" si="73"/>
        <v>123.60000000000001</v>
      </c>
      <c r="N230" s="16"/>
      <c r="O230" s="16"/>
      <c r="P230" s="15">
        <f t="shared" si="74"/>
        <v>4141.4040000000005</v>
      </c>
      <c r="Q230" s="15">
        <f t="shared" si="75"/>
        <v>57277.440000000002</v>
      </c>
      <c r="R230" s="15">
        <f t="shared" si="76"/>
        <v>44020.688399999999</v>
      </c>
      <c r="S230" s="15">
        <f t="shared" si="77"/>
        <v>2125.44</v>
      </c>
      <c r="T230" s="17"/>
      <c r="U230" s="17"/>
      <c r="V230" s="17"/>
      <c r="W230" s="17"/>
      <c r="X230" s="17"/>
      <c r="Y230" s="17"/>
      <c r="Z230" s="17"/>
    </row>
    <row r="231" spans="1:26" x14ac:dyDescent="0.2">
      <c r="A231" s="13"/>
      <c r="B231" s="13"/>
      <c r="C231" s="13">
        <v>83700</v>
      </c>
      <c r="D231" s="13" t="s">
        <v>49</v>
      </c>
      <c r="E231" s="13" t="s">
        <v>36</v>
      </c>
      <c r="F231" s="13" t="s">
        <v>34</v>
      </c>
      <c r="G231" s="13">
        <v>501406</v>
      </c>
      <c r="H231" s="13">
        <v>1110</v>
      </c>
      <c r="I231" s="15">
        <v>243612</v>
      </c>
      <c r="J231" s="15">
        <v>0</v>
      </c>
      <c r="K231" s="15">
        <v>20301</v>
      </c>
      <c r="L231" s="15">
        <f t="shared" si="72"/>
        <v>11574.119999999999</v>
      </c>
      <c r="M231" s="15">
        <f t="shared" si="73"/>
        <v>123.60000000000001</v>
      </c>
      <c r="N231" s="16"/>
      <c r="O231" s="16"/>
      <c r="P231" s="15">
        <f t="shared" si="74"/>
        <v>4141.4040000000005</v>
      </c>
      <c r="Q231" s="15">
        <f t="shared" si="75"/>
        <v>57277.440000000002</v>
      </c>
      <c r="R231" s="15">
        <f t="shared" si="76"/>
        <v>44020.688399999999</v>
      </c>
      <c r="S231" s="15">
        <f t="shared" si="77"/>
        <v>2125.44</v>
      </c>
      <c r="T231" s="17"/>
      <c r="U231" s="17"/>
      <c r="V231" s="17"/>
      <c r="W231" s="17"/>
      <c r="X231" s="17"/>
      <c r="Y231" s="17"/>
      <c r="Z231" s="17"/>
    </row>
    <row r="232" spans="1:26" x14ac:dyDescent="0.2">
      <c r="A232" s="13"/>
      <c r="B232" s="13"/>
      <c r="C232" s="13">
        <v>85821</v>
      </c>
      <c r="D232" s="13" t="s">
        <v>56</v>
      </c>
      <c r="E232" s="13" t="s">
        <v>36</v>
      </c>
      <c r="F232" s="13" t="s">
        <v>37</v>
      </c>
      <c r="G232" s="13">
        <v>501406</v>
      </c>
      <c r="H232" s="13" t="s">
        <v>149</v>
      </c>
      <c r="I232" s="15">
        <v>171108</v>
      </c>
      <c r="J232" s="15">
        <v>0</v>
      </c>
      <c r="K232" s="15">
        <v>14259</v>
      </c>
      <c r="L232" s="15">
        <f t="shared" si="72"/>
        <v>11574.119999999999</v>
      </c>
      <c r="M232" s="15">
        <f t="shared" si="73"/>
        <v>123.60000000000001</v>
      </c>
      <c r="N232" s="16"/>
      <c r="O232" s="16"/>
      <c r="P232" s="15">
        <f t="shared" si="74"/>
        <v>2908.8360000000002</v>
      </c>
      <c r="Q232" s="15">
        <f t="shared" si="75"/>
        <v>57277.440000000002</v>
      </c>
      <c r="R232" s="15">
        <f t="shared" si="76"/>
        <v>30919.2156</v>
      </c>
      <c r="S232" s="15">
        <f t="shared" si="77"/>
        <v>2125.44</v>
      </c>
      <c r="T232" s="17"/>
      <c r="U232" s="17"/>
      <c r="V232" s="17"/>
      <c r="W232" s="17"/>
      <c r="X232" s="17"/>
      <c r="Y232" s="17"/>
      <c r="Z232" s="17"/>
    </row>
    <row r="233" spans="1:26" x14ac:dyDescent="0.2">
      <c r="A233" s="13"/>
      <c r="B233" s="13"/>
      <c r="C233" s="13">
        <v>87586</v>
      </c>
      <c r="D233" s="13" t="s">
        <v>49</v>
      </c>
      <c r="E233" s="13" t="s">
        <v>36</v>
      </c>
      <c r="F233" s="13" t="s">
        <v>37</v>
      </c>
      <c r="G233" s="13">
        <v>501406</v>
      </c>
      <c r="H233" s="13">
        <v>1110</v>
      </c>
      <c r="I233" s="15">
        <v>300108</v>
      </c>
      <c r="J233" s="15">
        <v>0</v>
      </c>
      <c r="K233" s="15">
        <v>25009</v>
      </c>
      <c r="L233" s="15">
        <f t="shared" si="72"/>
        <v>11574.119999999999</v>
      </c>
      <c r="M233" s="15">
        <f t="shared" si="73"/>
        <v>123.60000000000001</v>
      </c>
      <c r="N233" s="16"/>
      <c r="O233" s="16"/>
      <c r="P233" s="15">
        <f t="shared" si="74"/>
        <v>5101.8360000000002</v>
      </c>
      <c r="Q233" s="15">
        <f t="shared" si="75"/>
        <v>57277.440000000002</v>
      </c>
      <c r="R233" s="15">
        <f t="shared" si="76"/>
        <v>54229.515599999999</v>
      </c>
      <c r="S233" s="15">
        <f t="shared" si="77"/>
        <v>2125.44</v>
      </c>
      <c r="T233" s="17"/>
      <c r="U233" s="17"/>
      <c r="V233" s="17"/>
      <c r="W233" s="17"/>
      <c r="X233" s="17"/>
      <c r="Y233" s="17"/>
      <c r="Z233" s="17"/>
    </row>
    <row r="234" spans="1:26" x14ac:dyDescent="0.2">
      <c r="A234" s="13"/>
      <c r="B234" s="13"/>
      <c r="C234" s="13">
        <v>92186</v>
      </c>
      <c r="D234" s="13" t="s">
        <v>145</v>
      </c>
      <c r="E234" s="13" t="s">
        <v>109</v>
      </c>
      <c r="F234" s="13" t="s">
        <v>34</v>
      </c>
      <c r="G234" s="13">
        <v>501406</v>
      </c>
      <c r="H234" s="13">
        <v>9</v>
      </c>
      <c r="I234" s="15">
        <v>349320</v>
      </c>
      <c r="J234" s="15">
        <v>0</v>
      </c>
      <c r="K234" s="15">
        <v>29110</v>
      </c>
      <c r="L234" s="15">
        <f t="shared" si="72"/>
        <v>11574.119999999999</v>
      </c>
      <c r="M234" s="15">
        <f t="shared" si="73"/>
        <v>123.60000000000001</v>
      </c>
      <c r="N234" s="16"/>
      <c r="O234" s="16"/>
      <c r="P234" s="15">
        <f t="shared" si="74"/>
        <v>5938.4400000000005</v>
      </c>
      <c r="Q234" s="15">
        <f t="shared" si="75"/>
        <v>57277.440000000002</v>
      </c>
      <c r="R234" s="15">
        <f t="shared" si="76"/>
        <v>63122.124000000003</v>
      </c>
      <c r="S234" s="15">
        <f t="shared" si="77"/>
        <v>2125.44</v>
      </c>
      <c r="T234" s="17"/>
      <c r="U234" s="17"/>
      <c r="V234" s="17"/>
      <c r="W234" s="17"/>
      <c r="X234" s="17"/>
      <c r="Y234" s="17"/>
      <c r="Z234" s="17"/>
    </row>
    <row r="235" spans="1:26" x14ac:dyDescent="0.2">
      <c r="A235" s="13"/>
      <c r="B235" s="13"/>
      <c r="C235" s="13">
        <v>200013</v>
      </c>
      <c r="D235" s="13" t="s">
        <v>49</v>
      </c>
      <c r="E235" s="13" t="s">
        <v>36</v>
      </c>
      <c r="F235" s="13" t="s">
        <v>37</v>
      </c>
      <c r="G235" s="13">
        <v>501406</v>
      </c>
      <c r="H235" s="13">
        <v>1110</v>
      </c>
      <c r="I235" s="15">
        <v>249288</v>
      </c>
      <c r="J235" s="15">
        <v>0</v>
      </c>
      <c r="K235" s="15">
        <v>20774</v>
      </c>
      <c r="L235" s="15">
        <f t="shared" si="72"/>
        <v>11574.119999999999</v>
      </c>
      <c r="M235" s="15">
        <f t="shared" si="73"/>
        <v>123.60000000000001</v>
      </c>
      <c r="N235" s="16"/>
      <c r="O235" s="16"/>
      <c r="P235" s="15">
        <f t="shared" si="74"/>
        <v>4237.8960000000006</v>
      </c>
      <c r="Q235" s="15">
        <f t="shared" si="75"/>
        <v>57277.440000000002</v>
      </c>
      <c r="R235" s="15">
        <f t="shared" si="76"/>
        <v>45046.3416</v>
      </c>
      <c r="S235" s="15">
        <f t="shared" si="77"/>
        <v>2125.44</v>
      </c>
      <c r="T235" s="17"/>
      <c r="U235" s="17"/>
      <c r="V235" s="17"/>
      <c r="W235" s="17"/>
      <c r="X235" s="17"/>
      <c r="Y235" s="17"/>
      <c r="Z235" s="17"/>
    </row>
    <row r="236" spans="1:26" x14ac:dyDescent="0.2">
      <c r="A236" s="13"/>
      <c r="B236" s="13"/>
      <c r="C236" s="13">
        <v>200014</v>
      </c>
      <c r="D236" s="13" t="s">
        <v>49</v>
      </c>
      <c r="E236" s="13" t="s">
        <v>36</v>
      </c>
      <c r="F236" s="13" t="s">
        <v>37</v>
      </c>
      <c r="G236" s="13">
        <v>501406</v>
      </c>
      <c r="H236" s="13">
        <v>11</v>
      </c>
      <c r="I236" s="15">
        <v>238164</v>
      </c>
      <c r="J236" s="15">
        <v>0</v>
      </c>
      <c r="K236" s="15">
        <v>19847</v>
      </c>
      <c r="L236" s="15">
        <f t="shared" si="72"/>
        <v>11574.119999999999</v>
      </c>
      <c r="M236" s="15">
        <f t="shared" si="73"/>
        <v>123.60000000000001</v>
      </c>
      <c r="N236" s="16"/>
      <c r="O236" s="16"/>
      <c r="P236" s="15">
        <f t="shared" si="74"/>
        <v>4048.7880000000005</v>
      </c>
      <c r="Q236" s="15">
        <f t="shared" si="75"/>
        <v>57277.440000000002</v>
      </c>
      <c r="R236" s="15">
        <f t="shared" si="76"/>
        <v>43036.234799999998</v>
      </c>
      <c r="S236" s="15">
        <f t="shared" si="77"/>
        <v>2125.44</v>
      </c>
      <c r="T236" s="17"/>
      <c r="U236" s="17"/>
      <c r="V236" s="17"/>
      <c r="W236" s="17"/>
      <c r="X236" s="17"/>
      <c r="Y236" s="17"/>
      <c r="Z236" s="17"/>
    </row>
    <row r="237" spans="1:26" x14ac:dyDescent="0.2">
      <c r="A237" s="13"/>
      <c r="B237" s="13"/>
      <c r="C237" s="13">
        <v>200055</v>
      </c>
      <c r="D237" s="13" t="s">
        <v>56</v>
      </c>
      <c r="E237" s="13" t="s">
        <v>36</v>
      </c>
      <c r="F237" s="13" t="s">
        <v>37</v>
      </c>
      <c r="G237" s="13">
        <v>501406</v>
      </c>
      <c r="H237" s="13">
        <v>16</v>
      </c>
      <c r="I237" s="15">
        <v>170736</v>
      </c>
      <c r="J237" s="15">
        <v>0</v>
      </c>
      <c r="K237" s="15">
        <v>14228</v>
      </c>
      <c r="L237" s="15">
        <f t="shared" si="72"/>
        <v>11574.119999999999</v>
      </c>
      <c r="M237" s="15">
        <f t="shared" si="73"/>
        <v>123.60000000000001</v>
      </c>
      <c r="N237" s="16"/>
      <c r="O237" s="16"/>
      <c r="P237" s="15">
        <f t="shared" si="74"/>
        <v>2902.5120000000002</v>
      </c>
      <c r="Q237" s="15">
        <f t="shared" si="75"/>
        <v>57277.440000000002</v>
      </c>
      <c r="R237" s="15">
        <f t="shared" si="76"/>
        <v>30851.995200000001</v>
      </c>
      <c r="S237" s="15">
        <f t="shared" si="77"/>
        <v>2125.44</v>
      </c>
      <c r="T237" s="17"/>
      <c r="U237" s="17"/>
      <c r="V237" s="17"/>
      <c r="W237" s="17"/>
      <c r="X237" s="17"/>
      <c r="Y237" s="17"/>
      <c r="Z237" s="17"/>
    </row>
    <row r="238" spans="1:26" x14ac:dyDescent="0.2">
      <c r="A238" s="13"/>
      <c r="B238" s="13"/>
      <c r="C238" s="13">
        <v>200056</v>
      </c>
      <c r="D238" s="13" t="s">
        <v>150</v>
      </c>
      <c r="E238" s="13" t="s">
        <v>36</v>
      </c>
      <c r="F238" s="13" t="s">
        <v>34</v>
      </c>
      <c r="G238" s="13">
        <v>501406</v>
      </c>
      <c r="H238" s="13">
        <v>1110</v>
      </c>
      <c r="I238" s="15">
        <v>249288</v>
      </c>
      <c r="J238" s="15">
        <v>0</v>
      </c>
      <c r="K238" s="15">
        <v>20774</v>
      </c>
      <c r="L238" s="15">
        <f t="shared" si="72"/>
        <v>11574.119999999999</v>
      </c>
      <c r="M238" s="15">
        <f t="shared" si="73"/>
        <v>123.60000000000001</v>
      </c>
      <c r="N238" s="16"/>
      <c r="O238" s="16"/>
      <c r="P238" s="15">
        <f t="shared" si="74"/>
        <v>4237.8960000000006</v>
      </c>
      <c r="Q238" s="15">
        <f t="shared" si="75"/>
        <v>57277.440000000002</v>
      </c>
      <c r="R238" s="15">
        <f t="shared" si="76"/>
        <v>45046.3416</v>
      </c>
      <c r="S238" s="15">
        <f t="shared" si="77"/>
        <v>2125.44</v>
      </c>
      <c r="T238" s="17"/>
      <c r="U238" s="17"/>
      <c r="V238" s="17"/>
      <c r="W238" s="17"/>
      <c r="X238" s="17"/>
      <c r="Y238" s="17"/>
      <c r="Z238" s="17"/>
    </row>
    <row r="239" spans="1:26" x14ac:dyDescent="0.2">
      <c r="A239" s="13"/>
      <c r="B239" s="13"/>
      <c r="C239" s="13">
        <v>200110</v>
      </c>
      <c r="D239" s="13" t="s">
        <v>56</v>
      </c>
      <c r="E239" s="13" t="s">
        <v>36</v>
      </c>
      <c r="F239" s="13" t="s">
        <v>37</v>
      </c>
      <c r="G239" s="13">
        <v>501406</v>
      </c>
      <c r="H239" s="13">
        <v>16</v>
      </c>
      <c r="I239" s="15">
        <v>170736</v>
      </c>
      <c r="J239" s="15">
        <v>0</v>
      </c>
      <c r="K239" s="15">
        <v>14228</v>
      </c>
      <c r="L239" s="15">
        <f t="shared" si="72"/>
        <v>11574.119999999999</v>
      </c>
      <c r="M239" s="15">
        <f t="shared" si="73"/>
        <v>123.60000000000001</v>
      </c>
      <c r="N239" s="16"/>
      <c r="O239" s="16"/>
      <c r="P239" s="15">
        <f t="shared" si="74"/>
        <v>2902.5120000000002</v>
      </c>
      <c r="Q239" s="15">
        <f t="shared" si="75"/>
        <v>57277.440000000002</v>
      </c>
      <c r="R239" s="15">
        <f t="shared" si="76"/>
        <v>30851.995200000001</v>
      </c>
      <c r="S239" s="15">
        <f t="shared" si="77"/>
        <v>2125.44</v>
      </c>
      <c r="T239" s="17"/>
      <c r="U239" s="17"/>
      <c r="V239" s="17"/>
      <c r="W239" s="17"/>
      <c r="X239" s="17"/>
      <c r="Y239" s="17"/>
      <c r="Z239" s="17"/>
    </row>
    <row r="240" spans="1:26" x14ac:dyDescent="0.2">
      <c r="A240" s="13"/>
      <c r="B240" s="13"/>
      <c r="C240" s="13">
        <v>200116</v>
      </c>
      <c r="D240" s="13" t="s">
        <v>50</v>
      </c>
      <c r="E240" s="13" t="s">
        <v>36</v>
      </c>
      <c r="F240" s="13" t="s">
        <v>37</v>
      </c>
      <c r="G240" s="13">
        <v>501406</v>
      </c>
      <c r="H240" s="13">
        <v>15</v>
      </c>
      <c r="I240" s="15">
        <v>178356</v>
      </c>
      <c r="J240" s="15">
        <v>0</v>
      </c>
      <c r="K240" s="15">
        <v>14863</v>
      </c>
      <c r="L240" s="15">
        <f t="shared" si="72"/>
        <v>11574.119999999999</v>
      </c>
      <c r="M240" s="15">
        <f t="shared" si="73"/>
        <v>123.60000000000001</v>
      </c>
      <c r="N240" s="16"/>
      <c r="O240" s="16"/>
      <c r="P240" s="15">
        <f t="shared" si="74"/>
        <v>3032.0520000000001</v>
      </c>
      <c r="Q240" s="15">
        <f t="shared" si="75"/>
        <v>57277.440000000002</v>
      </c>
      <c r="R240" s="15">
        <f t="shared" si="76"/>
        <v>32228.929199999999</v>
      </c>
      <c r="S240" s="15">
        <f t="shared" si="77"/>
        <v>2125.44</v>
      </c>
      <c r="T240" s="17"/>
      <c r="U240" s="17"/>
      <c r="V240" s="17"/>
      <c r="W240" s="17"/>
      <c r="X240" s="17"/>
      <c r="Y240" s="17"/>
      <c r="Z240" s="17"/>
    </row>
    <row r="241" spans="1:26" x14ac:dyDescent="0.2">
      <c r="A241" s="13"/>
      <c r="B241" s="13"/>
      <c r="C241" s="13">
        <v>200123</v>
      </c>
      <c r="D241" s="13" t="s">
        <v>49</v>
      </c>
      <c r="E241" s="13" t="s">
        <v>36</v>
      </c>
      <c r="F241" s="13" t="s">
        <v>37</v>
      </c>
      <c r="G241" s="13">
        <v>501406</v>
      </c>
      <c r="H241" s="13">
        <v>1110</v>
      </c>
      <c r="I241" s="15">
        <v>243612</v>
      </c>
      <c r="J241" s="15">
        <v>0</v>
      </c>
      <c r="K241" s="15">
        <v>20301</v>
      </c>
      <c r="L241" s="15">
        <f t="shared" si="72"/>
        <v>11574.119999999999</v>
      </c>
      <c r="M241" s="15">
        <f t="shared" si="73"/>
        <v>123.60000000000001</v>
      </c>
      <c r="N241" s="16"/>
      <c r="O241" s="16"/>
      <c r="P241" s="15">
        <f t="shared" si="74"/>
        <v>4141.4040000000005</v>
      </c>
      <c r="Q241" s="15">
        <f t="shared" si="75"/>
        <v>57277.440000000002</v>
      </c>
      <c r="R241" s="15">
        <f t="shared" si="76"/>
        <v>44020.688399999999</v>
      </c>
      <c r="S241" s="15">
        <f t="shared" si="77"/>
        <v>2125.44</v>
      </c>
      <c r="T241" s="17"/>
      <c r="U241" s="17"/>
      <c r="V241" s="17"/>
      <c r="W241" s="17"/>
      <c r="X241" s="17"/>
      <c r="Y241" s="17"/>
      <c r="Z241" s="17"/>
    </row>
    <row r="242" spans="1:26" x14ac:dyDescent="0.2">
      <c r="A242" s="13"/>
      <c r="B242" s="13"/>
      <c r="C242" s="13">
        <v>200127</v>
      </c>
      <c r="D242" s="13" t="s">
        <v>49</v>
      </c>
      <c r="E242" s="13" t="s">
        <v>36</v>
      </c>
      <c r="F242" s="13" t="s">
        <v>37</v>
      </c>
      <c r="G242" s="13">
        <v>501406</v>
      </c>
      <c r="H242" s="13">
        <v>1110</v>
      </c>
      <c r="I242" s="15">
        <v>249288</v>
      </c>
      <c r="J242" s="15">
        <v>0</v>
      </c>
      <c r="K242" s="15">
        <v>20774</v>
      </c>
      <c r="L242" s="15">
        <f t="shared" si="72"/>
        <v>11574.119999999999</v>
      </c>
      <c r="M242" s="15">
        <f t="shared" si="73"/>
        <v>123.60000000000001</v>
      </c>
      <c r="N242" s="16"/>
      <c r="O242" s="16"/>
      <c r="P242" s="15">
        <f t="shared" si="74"/>
        <v>4237.8960000000006</v>
      </c>
      <c r="Q242" s="15">
        <f t="shared" si="75"/>
        <v>57277.440000000002</v>
      </c>
      <c r="R242" s="15">
        <f t="shared" si="76"/>
        <v>45046.3416</v>
      </c>
      <c r="S242" s="15">
        <f t="shared" si="77"/>
        <v>2125.44</v>
      </c>
      <c r="T242" s="17"/>
      <c r="U242" s="17"/>
      <c r="V242" s="17"/>
      <c r="W242" s="17"/>
      <c r="X242" s="17"/>
      <c r="Y242" s="17"/>
      <c r="Z242" s="17"/>
    </row>
    <row r="243" spans="1:26" x14ac:dyDescent="0.2">
      <c r="A243" s="13"/>
      <c r="B243" s="13"/>
      <c r="C243" s="13">
        <v>200128</v>
      </c>
      <c r="D243" s="13" t="s">
        <v>50</v>
      </c>
      <c r="E243" s="13" t="s">
        <v>36</v>
      </c>
      <c r="F243" s="13" t="s">
        <v>34</v>
      </c>
      <c r="G243" s="13">
        <v>501406</v>
      </c>
      <c r="H243" s="13">
        <v>15</v>
      </c>
      <c r="I243" s="15">
        <v>178356</v>
      </c>
      <c r="J243" s="15">
        <v>0</v>
      </c>
      <c r="K243" s="15">
        <v>14863</v>
      </c>
      <c r="L243" s="15">
        <f t="shared" si="72"/>
        <v>11574.119999999999</v>
      </c>
      <c r="M243" s="15">
        <f t="shared" si="73"/>
        <v>123.60000000000001</v>
      </c>
      <c r="N243" s="16"/>
      <c r="O243" s="16"/>
      <c r="P243" s="15">
        <f t="shared" si="74"/>
        <v>3032.0520000000001</v>
      </c>
      <c r="Q243" s="15">
        <f t="shared" si="75"/>
        <v>57277.440000000002</v>
      </c>
      <c r="R243" s="15">
        <f t="shared" si="76"/>
        <v>32228.929199999999</v>
      </c>
      <c r="S243" s="15">
        <f t="shared" si="77"/>
        <v>2125.44</v>
      </c>
      <c r="T243" s="17"/>
      <c r="U243" s="17"/>
      <c r="V243" s="17"/>
      <c r="W243" s="17"/>
      <c r="X243" s="17"/>
      <c r="Y243" s="17"/>
      <c r="Z243" s="17"/>
    </row>
    <row r="244" spans="1:26" x14ac:dyDescent="0.2">
      <c r="A244" s="13"/>
      <c r="B244" s="13"/>
      <c r="C244" s="13">
        <v>200130</v>
      </c>
      <c r="D244" s="13" t="s">
        <v>50</v>
      </c>
      <c r="E244" s="13" t="s">
        <v>36</v>
      </c>
      <c r="F244" s="13" t="s">
        <v>34</v>
      </c>
      <c r="G244" s="13">
        <v>501406</v>
      </c>
      <c r="H244" s="13">
        <v>15</v>
      </c>
      <c r="I244" s="15">
        <v>178356</v>
      </c>
      <c r="J244" s="15">
        <v>0</v>
      </c>
      <c r="K244" s="15">
        <v>14863</v>
      </c>
      <c r="L244" s="15">
        <f t="shared" si="72"/>
        <v>11574.119999999999</v>
      </c>
      <c r="M244" s="15">
        <f t="shared" si="73"/>
        <v>123.60000000000001</v>
      </c>
      <c r="N244" s="16"/>
      <c r="O244" s="16"/>
      <c r="P244" s="15">
        <f t="shared" si="74"/>
        <v>3032.0520000000001</v>
      </c>
      <c r="Q244" s="15">
        <f t="shared" si="75"/>
        <v>57277.440000000002</v>
      </c>
      <c r="R244" s="15">
        <f t="shared" si="76"/>
        <v>32228.929199999999</v>
      </c>
      <c r="S244" s="15">
        <f t="shared" si="77"/>
        <v>2125.44</v>
      </c>
      <c r="T244" s="17"/>
      <c r="U244" s="17"/>
      <c r="V244" s="17"/>
      <c r="W244" s="17"/>
      <c r="X244" s="17"/>
      <c r="Y244" s="17"/>
      <c r="Z244" s="17"/>
    </row>
    <row r="245" spans="1:26" x14ac:dyDescent="0.2">
      <c r="A245" s="13"/>
      <c r="B245" s="13"/>
      <c r="C245" s="13">
        <v>200134</v>
      </c>
      <c r="D245" s="13" t="s">
        <v>50</v>
      </c>
      <c r="E245" s="13" t="s">
        <v>36</v>
      </c>
      <c r="F245" s="13" t="s">
        <v>34</v>
      </c>
      <c r="G245" s="13">
        <v>501406</v>
      </c>
      <c r="H245" s="13">
        <v>15</v>
      </c>
      <c r="I245" s="15">
        <v>178356</v>
      </c>
      <c r="J245" s="15">
        <v>0</v>
      </c>
      <c r="K245" s="15">
        <v>14863</v>
      </c>
      <c r="L245" s="15">
        <f t="shared" si="72"/>
        <v>11574.119999999999</v>
      </c>
      <c r="M245" s="15">
        <f t="shared" si="73"/>
        <v>123.60000000000001</v>
      </c>
      <c r="N245" s="16"/>
      <c r="O245" s="16"/>
      <c r="P245" s="15">
        <f t="shared" si="74"/>
        <v>3032.0520000000001</v>
      </c>
      <c r="Q245" s="15">
        <f t="shared" si="75"/>
        <v>57277.440000000002</v>
      </c>
      <c r="R245" s="15">
        <f t="shared" si="76"/>
        <v>32228.929199999999</v>
      </c>
      <c r="S245" s="15">
        <f t="shared" si="77"/>
        <v>2125.44</v>
      </c>
      <c r="T245" s="17"/>
      <c r="U245" s="17"/>
      <c r="V245" s="17"/>
      <c r="W245" s="17"/>
      <c r="X245" s="17"/>
      <c r="Y245" s="17"/>
      <c r="Z245" s="17"/>
    </row>
    <row r="246" spans="1:26" x14ac:dyDescent="0.2">
      <c r="A246" s="13"/>
      <c r="B246" s="13"/>
      <c r="C246" s="13">
        <v>200158</v>
      </c>
      <c r="D246" s="13" t="s">
        <v>56</v>
      </c>
      <c r="E246" s="13" t="s">
        <v>36</v>
      </c>
      <c r="F246" s="13" t="s">
        <v>37</v>
      </c>
      <c r="G246" s="13">
        <v>501406</v>
      </c>
      <c r="H246" s="13">
        <v>16</v>
      </c>
      <c r="I246" s="15">
        <v>170736</v>
      </c>
      <c r="J246" s="15">
        <v>0</v>
      </c>
      <c r="K246" s="15">
        <v>14228</v>
      </c>
      <c r="L246" s="15">
        <f t="shared" si="72"/>
        <v>11574.119999999999</v>
      </c>
      <c r="M246" s="15">
        <f t="shared" si="73"/>
        <v>123.60000000000001</v>
      </c>
      <c r="N246" s="16"/>
      <c r="O246" s="16"/>
      <c r="P246" s="15">
        <f t="shared" si="74"/>
        <v>2902.5120000000002</v>
      </c>
      <c r="Q246" s="15">
        <f t="shared" si="75"/>
        <v>57277.440000000002</v>
      </c>
      <c r="R246" s="15">
        <f t="shared" si="76"/>
        <v>30851.995200000001</v>
      </c>
      <c r="S246" s="15">
        <f t="shared" si="77"/>
        <v>2125.44</v>
      </c>
      <c r="T246" s="17"/>
      <c r="U246" s="17"/>
      <c r="V246" s="17"/>
      <c r="W246" s="17"/>
      <c r="X246" s="17"/>
      <c r="Y246" s="17"/>
      <c r="Z246" s="17"/>
    </row>
    <row r="247" spans="1:26" x14ac:dyDescent="0.2">
      <c r="A247" s="13"/>
      <c r="B247" s="13"/>
      <c r="C247" s="13">
        <v>200171</v>
      </c>
      <c r="D247" s="13" t="s">
        <v>56</v>
      </c>
      <c r="E247" s="13" t="s">
        <v>36</v>
      </c>
      <c r="F247" s="13" t="s">
        <v>37</v>
      </c>
      <c r="G247" s="13">
        <v>501406</v>
      </c>
      <c r="H247" s="13">
        <v>16</v>
      </c>
      <c r="I247" s="15">
        <v>170736</v>
      </c>
      <c r="J247" s="15">
        <v>0</v>
      </c>
      <c r="K247" s="15">
        <v>14228</v>
      </c>
      <c r="L247" s="15">
        <f t="shared" si="72"/>
        <v>11574.119999999999</v>
      </c>
      <c r="M247" s="15">
        <f t="shared" si="73"/>
        <v>123.60000000000001</v>
      </c>
      <c r="N247" s="16"/>
      <c r="O247" s="16"/>
      <c r="P247" s="15">
        <f t="shared" si="74"/>
        <v>2902.5120000000002</v>
      </c>
      <c r="Q247" s="15">
        <f t="shared" si="75"/>
        <v>57277.440000000002</v>
      </c>
      <c r="R247" s="15">
        <f t="shared" si="76"/>
        <v>30851.995200000001</v>
      </c>
      <c r="S247" s="15">
        <f t="shared" si="77"/>
        <v>2125.44</v>
      </c>
      <c r="T247" s="17"/>
      <c r="U247" s="17"/>
      <c r="V247" s="17"/>
      <c r="W247" s="17"/>
      <c r="X247" s="17"/>
      <c r="Y247" s="17"/>
      <c r="Z247" s="17"/>
    </row>
    <row r="248" spans="1:26" x14ac:dyDescent="0.2">
      <c r="A248" s="13"/>
      <c r="B248" s="13"/>
      <c r="C248" s="13">
        <v>200174</v>
      </c>
      <c r="D248" s="13" t="s">
        <v>50</v>
      </c>
      <c r="E248" s="13" t="s">
        <v>36</v>
      </c>
      <c r="F248" s="13" t="s">
        <v>37</v>
      </c>
      <c r="G248" s="13">
        <v>501406</v>
      </c>
      <c r="H248" s="13">
        <v>15</v>
      </c>
      <c r="I248" s="15">
        <v>178356</v>
      </c>
      <c r="J248" s="15">
        <v>0</v>
      </c>
      <c r="K248" s="15">
        <v>14863</v>
      </c>
      <c r="L248" s="15">
        <f t="shared" si="72"/>
        <v>11574.119999999999</v>
      </c>
      <c r="M248" s="15">
        <f t="shared" si="73"/>
        <v>123.60000000000001</v>
      </c>
      <c r="N248" s="16"/>
      <c r="O248" s="16"/>
      <c r="P248" s="15">
        <f t="shared" si="74"/>
        <v>3032.0520000000001</v>
      </c>
      <c r="Q248" s="15">
        <f t="shared" si="75"/>
        <v>57277.440000000002</v>
      </c>
      <c r="R248" s="15">
        <f t="shared" si="76"/>
        <v>32228.929199999999</v>
      </c>
      <c r="S248" s="15">
        <f t="shared" si="77"/>
        <v>2125.44</v>
      </c>
      <c r="T248" s="17"/>
      <c r="U248" s="17"/>
      <c r="V248" s="17"/>
      <c r="W248" s="17"/>
      <c r="X248" s="17"/>
      <c r="Y248" s="17"/>
      <c r="Z248" s="17"/>
    </row>
    <row r="249" spans="1:26" x14ac:dyDescent="0.2">
      <c r="A249" s="13"/>
      <c r="B249" s="13"/>
      <c r="C249" s="13">
        <v>200176</v>
      </c>
      <c r="D249" s="13" t="s">
        <v>49</v>
      </c>
      <c r="E249" s="13" t="s">
        <v>36</v>
      </c>
      <c r="F249" s="13" t="s">
        <v>37</v>
      </c>
      <c r="G249" s="13">
        <v>501406</v>
      </c>
      <c r="H249" s="13">
        <v>1110</v>
      </c>
      <c r="I249" s="15">
        <v>255084</v>
      </c>
      <c r="J249" s="15">
        <v>0</v>
      </c>
      <c r="K249" s="15">
        <v>21257</v>
      </c>
      <c r="L249" s="15">
        <f t="shared" si="72"/>
        <v>11574.119999999999</v>
      </c>
      <c r="M249" s="15">
        <f t="shared" si="73"/>
        <v>123.60000000000001</v>
      </c>
      <c r="N249" s="16"/>
      <c r="O249" s="16"/>
      <c r="P249" s="15">
        <f t="shared" si="74"/>
        <v>4336.4279999999999</v>
      </c>
      <c r="Q249" s="15">
        <f t="shared" si="75"/>
        <v>57277.440000000002</v>
      </c>
      <c r="R249" s="15">
        <f t="shared" si="76"/>
        <v>46093.678800000002</v>
      </c>
      <c r="S249" s="15">
        <f t="shared" si="77"/>
        <v>2125.44</v>
      </c>
      <c r="T249" s="17"/>
      <c r="U249" s="17"/>
      <c r="V249" s="17"/>
      <c r="W249" s="17"/>
      <c r="X249" s="17"/>
      <c r="Y249" s="17"/>
      <c r="Z249" s="17"/>
    </row>
    <row r="250" spans="1:26" x14ac:dyDescent="0.2">
      <c r="A250" s="13"/>
      <c r="B250" s="13"/>
      <c r="C250" s="13">
        <v>200212</v>
      </c>
      <c r="D250" s="13" t="s">
        <v>133</v>
      </c>
      <c r="E250" s="13" t="s">
        <v>36</v>
      </c>
      <c r="F250" s="13" t="s">
        <v>37</v>
      </c>
      <c r="G250" s="13">
        <v>501406</v>
      </c>
      <c r="H250" s="13"/>
      <c r="I250" s="15">
        <v>296640</v>
      </c>
      <c r="J250" s="15">
        <v>0</v>
      </c>
      <c r="K250" s="15">
        <v>24720</v>
      </c>
      <c r="L250" s="15">
        <f t="shared" si="72"/>
        <v>11574.119999999999</v>
      </c>
      <c r="M250" s="15">
        <f t="shared" si="73"/>
        <v>123.60000000000001</v>
      </c>
      <c r="N250" s="16"/>
      <c r="O250" s="16"/>
      <c r="P250" s="15">
        <f t="shared" si="74"/>
        <v>5042.88</v>
      </c>
      <c r="Q250" s="15">
        <f t="shared" si="75"/>
        <v>57277.440000000002</v>
      </c>
      <c r="R250" s="15">
        <f t="shared" si="76"/>
        <v>53602.847999999998</v>
      </c>
      <c r="S250" s="15">
        <f t="shared" si="77"/>
        <v>2125.44</v>
      </c>
      <c r="T250" s="17"/>
      <c r="U250" s="17"/>
      <c r="V250" s="17"/>
      <c r="W250" s="17"/>
      <c r="X250" s="17"/>
      <c r="Y250" s="17"/>
      <c r="Z250" s="17"/>
    </row>
    <row r="251" spans="1:26" x14ac:dyDescent="0.2">
      <c r="A251" s="13"/>
      <c r="B251" s="13"/>
      <c r="C251" s="13">
        <v>200218</v>
      </c>
      <c r="D251" s="13" t="s">
        <v>133</v>
      </c>
      <c r="E251" s="13" t="s">
        <v>36</v>
      </c>
      <c r="F251" s="13" t="s">
        <v>37</v>
      </c>
      <c r="G251" s="13">
        <v>501406</v>
      </c>
      <c r="H251" s="13"/>
      <c r="I251" s="15">
        <v>296640</v>
      </c>
      <c r="J251" s="15">
        <v>0</v>
      </c>
      <c r="K251" s="15">
        <v>24720</v>
      </c>
      <c r="L251" s="15">
        <f t="shared" si="72"/>
        <v>11574.119999999999</v>
      </c>
      <c r="M251" s="15">
        <f t="shared" si="73"/>
        <v>123.60000000000001</v>
      </c>
      <c r="N251" s="16"/>
      <c r="O251" s="16"/>
      <c r="P251" s="15">
        <f t="shared" si="74"/>
        <v>5042.88</v>
      </c>
      <c r="Q251" s="15">
        <f t="shared" si="75"/>
        <v>57277.440000000002</v>
      </c>
      <c r="R251" s="15">
        <f t="shared" si="76"/>
        <v>53602.847999999998</v>
      </c>
      <c r="S251" s="15">
        <f t="shared" si="77"/>
        <v>2125.44</v>
      </c>
      <c r="T251" s="17"/>
      <c r="U251" s="17"/>
      <c r="V251" s="17"/>
      <c r="W251" s="17"/>
      <c r="X251" s="17"/>
      <c r="Y251" s="17"/>
      <c r="Z251" s="17"/>
    </row>
    <row r="252" spans="1:26" x14ac:dyDescent="0.2">
      <c r="A252" s="13"/>
      <c r="B252" s="13"/>
      <c r="C252" s="13">
        <v>200221</v>
      </c>
      <c r="D252" s="13" t="s">
        <v>133</v>
      </c>
      <c r="E252" s="13" t="s">
        <v>36</v>
      </c>
      <c r="F252" s="13" t="s">
        <v>37</v>
      </c>
      <c r="G252" s="13">
        <v>501406</v>
      </c>
      <c r="H252" s="13"/>
      <c r="I252" s="15">
        <v>296640</v>
      </c>
      <c r="J252" s="15">
        <v>0</v>
      </c>
      <c r="K252" s="15">
        <v>24720</v>
      </c>
      <c r="L252" s="15">
        <f t="shared" si="72"/>
        <v>11574.119999999999</v>
      </c>
      <c r="M252" s="15">
        <f t="shared" si="73"/>
        <v>123.60000000000001</v>
      </c>
      <c r="N252" s="16"/>
      <c r="O252" s="16"/>
      <c r="P252" s="15">
        <f t="shared" si="74"/>
        <v>5042.88</v>
      </c>
      <c r="Q252" s="15">
        <f t="shared" si="75"/>
        <v>57277.440000000002</v>
      </c>
      <c r="R252" s="15">
        <f t="shared" si="76"/>
        <v>53602.847999999998</v>
      </c>
      <c r="S252" s="15">
        <f t="shared" si="77"/>
        <v>2125.44</v>
      </c>
      <c r="T252" s="17"/>
      <c r="U252" s="17"/>
      <c r="V252" s="17"/>
      <c r="W252" s="17"/>
      <c r="X252" s="17"/>
      <c r="Y252" s="17"/>
      <c r="Z252" s="17"/>
    </row>
    <row r="253" spans="1:26" x14ac:dyDescent="0.2">
      <c r="A253" s="13"/>
      <c r="B253" s="13"/>
      <c r="C253" s="13">
        <v>200224</v>
      </c>
      <c r="D253" s="13" t="s">
        <v>133</v>
      </c>
      <c r="E253" s="13" t="s">
        <v>36</v>
      </c>
      <c r="F253" s="13" t="s">
        <v>37</v>
      </c>
      <c r="G253" s="13">
        <v>501406</v>
      </c>
      <c r="H253" s="13"/>
      <c r="I253" s="15">
        <v>296640</v>
      </c>
      <c r="J253" s="15">
        <v>0</v>
      </c>
      <c r="K253" s="15">
        <v>24720</v>
      </c>
      <c r="L253" s="15">
        <f t="shared" si="72"/>
        <v>11574.119999999999</v>
      </c>
      <c r="M253" s="15">
        <f t="shared" si="73"/>
        <v>123.60000000000001</v>
      </c>
      <c r="N253" s="16"/>
      <c r="O253" s="16"/>
      <c r="P253" s="15">
        <f t="shared" si="74"/>
        <v>5042.88</v>
      </c>
      <c r="Q253" s="15">
        <f t="shared" si="75"/>
        <v>57277.440000000002</v>
      </c>
      <c r="R253" s="15">
        <f t="shared" si="76"/>
        <v>53602.847999999998</v>
      </c>
      <c r="S253" s="15">
        <f t="shared" si="77"/>
        <v>2125.44</v>
      </c>
      <c r="T253" s="17"/>
      <c r="U253" s="17"/>
      <c r="V253" s="17"/>
      <c r="W253" s="17"/>
      <c r="X253" s="17"/>
      <c r="Y253" s="17"/>
      <c r="Z253" s="17"/>
    </row>
    <row r="254" spans="1:26" x14ac:dyDescent="0.2">
      <c r="A254" s="13"/>
      <c r="B254" s="13"/>
      <c r="C254" s="13">
        <v>200228</v>
      </c>
      <c r="D254" s="13" t="s">
        <v>133</v>
      </c>
      <c r="E254" s="13" t="s">
        <v>36</v>
      </c>
      <c r="F254" s="13" t="s">
        <v>37</v>
      </c>
      <c r="G254" s="13">
        <v>501406</v>
      </c>
      <c r="H254" s="13"/>
      <c r="I254" s="15">
        <v>296640</v>
      </c>
      <c r="J254" s="15">
        <v>0</v>
      </c>
      <c r="K254" s="15">
        <v>24720</v>
      </c>
      <c r="L254" s="15">
        <f t="shared" si="72"/>
        <v>11574.119999999999</v>
      </c>
      <c r="M254" s="15">
        <f t="shared" si="73"/>
        <v>123.60000000000001</v>
      </c>
      <c r="N254" s="16"/>
      <c r="O254" s="16"/>
      <c r="P254" s="15">
        <f t="shared" si="74"/>
        <v>5042.88</v>
      </c>
      <c r="Q254" s="15">
        <f t="shared" si="75"/>
        <v>57277.440000000002</v>
      </c>
      <c r="R254" s="15">
        <f t="shared" si="76"/>
        <v>53602.847999999998</v>
      </c>
      <c r="S254" s="15">
        <f t="shared" si="77"/>
        <v>2125.44</v>
      </c>
      <c r="T254" s="17"/>
      <c r="U254" s="17"/>
      <c r="V254" s="17"/>
      <c r="W254" s="17"/>
      <c r="X254" s="17"/>
      <c r="Y254" s="17"/>
      <c r="Z254" s="17"/>
    </row>
    <row r="255" spans="1:26" x14ac:dyDescent="0.2">
      <c r="A255" s="13"/>
      <c r="B255" s="13"/>
      <c r="C255" s="13">
        <v>200233</v>
      </c>
      <c r="D255" s="13" t="s">
        <v>133</v>
      </c>
      <c r="E255" s="13" t="s">
        <v>36</v>
      </c>
      <c r="F255" s="13" t="s">
        <v>34</v>
      </c>
      <c r="G255" s="13">
        <v>501406</v>
      </c>
      <c r="H255" s="13"/>
      <c r="I255" s="15">
        <v>296640</v>
      </c>
      <c r="J255" s="15">
        <v>0</v>
      </c>
      <c r="K255" s="15">
        <v>24720</v>
      </c>
      <c r="L255" s="15">
        <f t="shared" si="72"/>
        <v>11574.119999999999</v>
      </c>
      <c r="M255" s="15">
        <f t="shared" si="73"/>
        <v>123.60000000000001</v>
      </c>
      <c r="N255" s="16"/>
      <c r="O255" s="16"/>
      <c r="P255" s="15">
        <f t="shared" si="74"/>
        <v>5042.88</v>
      </c>
      <c r="Q255" s="15">
        <f t="shared" si="75"/>
        <v>57277.440000000002</v>
      </c>
      <c r="R255" s="15">
        <f t="shared" si="76"/>
        <v>53602.847999999998</v>
      </c>
      <c r="S255" s="15">
        <f t="shared" si="77"/>
        <v>2125.44</v>
      </c>
      <c r="T255" s="17"/>
      <c r="U255" s="17"/>
      <c r="V255" s="17"/>
      <c r="W255" s="17"/>
      <c r="X255" s="17"/>
      <c r="Y255" s="17"/>
      <c r="Z255" s="17"/>
    </row>
    <row r="256" spans="1:26" x14ac:dyDescent="0.2">
      <c r="A256" s="13"/>
      <c r="B256" s="13"/>
      <c r="C256" s="13">
        <v>200255</v>
      </c>
      <c r="D256" s="13" t="s">
        <v>151</v>
      </c>
      <c r="E256" s="13" t="s">
        <v>36</v>
      </c>
      <c r="F256" s="13" t="s">
        <v>37</v>
      </c>
      <c r="G256" s="13">
        <v>501406</v>
      </c>
      <c r="H256" s="13">
        <v>8</v>
      </c>
      <c r="I256" s="15">
        <v>391380</v>
      </c>
      <c r="J256" s="15">
        <v>0</v>
      </c>
      <c r="K256" s="15">
        <v>32615</v>
      </c>
      <c r="L256" s="15">
        <f t="shared" si="72"/>
        <v>11574.119999999999</v>
      </c>
      <c r="M256" s="15">
        <f t="shared" si="73"/>
        <v>123.60000000000001</v>
      </c>
      <c r="N256" s="16">
        <v>7032.75</v>
      </c>
      <c r="O256" s="16"/>
      <c r="P256" s="15">
        <f t="shared" si="74"/>
        <v>6653.46</v>
      </c>
      <c r="Q256" s="15">
        <f t="shared" si="75"/>
        <v>57277.440000000002</v>
      </c>
      <c r="R256" s="15">
        <f t="shared" si="76"/>
        <v>70722.365999999995</v>
      </c>
      <c r="S256" s="15">
        <f t="shared" si="77"/>
        <v>2125.44</v>
      </c>
      <c r="T256" s="17"/>
      <c r="U256" s="17"/>
      <c r="V256" s="17"/>
      <c r="W256" s="17"/>
      <c r="X256" s="17"/>
      <c r="Y256" s="17"/>
      <c r="Z256" s="17"/>
    </row>
    <row r="257" spans="1:26" x14ac:dyDescent="0.2">
      <c r="A257" s="13"/>
      <c r="B257" s="13"/>
      <c r="C257" s="13">
        <v>200262</v>
      </c>
      <c r="D257" s="13" t="s">
        <v>49</v>
      </c>
      <c r="E257" s="13" t="s">
        <v>36</v>
      </c>
      <c r="F257" s="13" t="s">
        <v>37</v>
      </c>
      <c r="G257" s="13">
        <v>501406</v>
      </c>
      <c r="H257" s="13">
        <v>11</v>
      </c>
      <c r="I257" s="15">
        <v>238164</v>
      </c>
      <c r="J257" s="15">
        <v>0</v>
      </c>
      <c r="K257" s="15">
        <v>19847</v>
      </c>
      <c r="L257" s="15">
        <f t="shared" si="72"/>
        <v>11574.119999999999</v>
      </c>
      <c r="M257" s="15">
        <f t="shared" si="73"/>
        <v>123.60000000000001</v>
      </c>
      <c r="N257" s="16"/>
      <c r="O257" s="16"/>
      <c r="P257" s="15">
        <f t="shared" si="74"/>
        <v>4048.7880000000005</v>
      </c>
      <c r="Q257" s="15">
        <f t="shared" si="75"/>
        <v>57277.440000000002</v>
      </c>
      <c r="R257" s="15">
        <f t="shared" si="76"/>
        <v>43036.234799999998</v>
      </c>
      <c r="S257" s="15">
        <f t="shared" si="77"/>
        <v>2125.44</v>
      </c>
      <c r="T257" s="17"/>
      <c r="U257" s="17"/>
      <c r="V257" s="17"/>
      <c r="W257" s="17"/>
      <c r="X257" s="17"/>
      <c r="Y257" s="17"/>
      <c r="Z257" s="17"/>
    </row>
    <row r="258" spans="1:26" x14ac:dyDescent="0.2">
      <c r="A258" s="13"/>
      <c r="B258" s="13"/>
      <c r="C258" s="13">
        <v>200328</v>
      </c>
      <c r="D258" s="13" t="s">
        <v>152</v>
      </c>
      <c r="E258" s="13" t="s">
        <v>36</v>
      </c>
      <c r="F258" s="13" t="s">
        <v>34</v>
      </c>
      <c r="G258" s="13">
        <v>501406</v>
      </c>
      <c r="H258" s="13">
        <v>9</v>
      </c>
      <c r="I258" s="15">
        <v>328104</v>
      </c>
      <c r="J258" s="15">
        <v>0</v>
      </c>
      <c r="K258" s="15">
        <v>27342</v>
      </c>
      <c r="L258" s="15">
        <f t="shared" si="72"/>
        <v>11574.119999999999</v>
      </c>
      <c r="M258" s="15">
        <f t="shared" si="73"/>
        <v>123.60000000000001</v>
      </c>
      <c r="N258" s="16"/>
      <c r="O258" s="16"/>
      <c r="P258" s="15">
        <f t="shared" si="74"/>
        <v>5577.768</v>
      </c>
      <c r="Q258" s="15">
        <f t="shared" si="75"/>
        <v>57277.440000000002</v>
      </c>
      <c r="R258" s="15">
        <f t="shared" si="76"/>
        <v>59288.392800000001</v>
      </c>
      <c r="S258" s="15">
        <f t="shared" si="77"/>
        <v>2125.44</v>
      </c>
      <c r="T258" s="17"/>
      <c r="U258" s="17"/>
      <c r="V258" s="17"/>
      <c r="W258" s="17"/>
      <c r="X258" s="17"/>
      <c r="Y258" s="17"/>
      <c r="Z258" s="17"/>
    </row>
    <row r="259" spans="1:26" x14ac:dyDescent="0.2">
      <c r="A259" s="13"/>
      <c r="B259" s="13"/>
      <c r="C259" s="13">
        <v>200331</v>
      </c>
      <c r="D259" s="13" t="s">
        <v>146</v>
      </c>
      <c r="E259" s="13" t="s">
        <v>36</v>
      </c>
      <c r="F259" s="13" t="s">
        <v>34</v>
      </c>
      <c r="G259" s="13">
        <v>501406</v>
      </c>
      <c r="H259" s="13">
        <v>44774</v>
      </c>
      <c r="I259" s="15">
        <v>364788</v>
      </c>
      <c r="J259" s="15">
        <v>0</v>
      </c>
      <c r="K259" s="15">
        <v>30399</v>
      </c>
      <c r="L259" s="15">
        <f t="shared" si="72"/>
        <v>11574.119999999999</v>
      </c>
      <c r="M259" s="15">
        <f t="shared" si="73"/>
        <v>123.60000000000001</v>
      </c>
      <c r="N259" s="16"/>
      <c r="O259" s="16"/>
      <c r="P259" s="15">
        <f t="shared" si="74"/>
        <v>6201.3960000000006</v>
      </c>
      <c r="Q259" s="15">
        <f t="shared" si="75"/>
        <v>57277.440000000002</v>
      </c>
      <c r="R259" s="15">
        <f t="shared" si="76"/>
        <v>65917.191600000006</v>
      </c>
      <c r="S259" s="15">
        <f t="shared" si="77"/>
        <v>2125.44</v>
      </c>
      <c r="T259" s="17"/>
      <c r="U259" s="17"/>
      <c r="V259" s="17"/>
      <c r="W259" s="17"/>
      <c r="X259" s="17"/>
      <c r="Y259" s="17"/>
      <c r="Z259" s="17"/>
    </row>
    <row r="260" spans="1:26" x14ac:dyDescent="0.2">
      <c r="A260" s="13"/>
      <c r="B260" s="13"/>
      <c r="C260" s="13">
        <v>200337</v>
      </c>
      <c r="D260" s="13" t="s">
        <v>152</v>
      </c>
      <c r="E260" s="13" t="s">
        <v>36</v>
      </c>
      <c r="F260" s="13" t="s">
        <v>34</v>
      </c>
      <c r="G260" s="13">
        <v>501406</v>
      </c>
      <c r="H260" s="13">
        <v>9</v>
      </c>
      <c r="I260" s="15">
        <v>328104</v>
      </c>
      <c r="J260" s="15">
        <v>0</v>
      </c>
      <c r="K260" s="15">
        <v>27342</v>
      </c>
      <c r="L260" s="15">
        <f t="shared" si="72"/>
        <v>11574.119999999999</v>
      </c>
      <c r="M260" s="15">
        <f t="shared" si="73"/>
        <v>123.60000000000001</v>
      </c>
      <c r="N260" s="16"/>
      <c r="O260" s="16"/>
      <c r="P260" s="15">
        <f t="shared" si="74"/>
        <v>5577.768</v>
      </c>
      <c r="Q260" s="15">
        <f t="shared" si="75"/>
        <v>57277.440000000002</v>
      </c>
      <c r="R260" s="15">
        <f t="shared" si="76"/>
        <v>59288.392800000001</v>
      </c>
      <c r="S260" s="15">
        <f t="shared" si="77"/>
        <v>2125.44</v>
      </c>
      <c r="T260" s="17"/>
      <c r="U260" s="17"/>
      <c r="V260" s="17"/>
      <c r="W260" s="17"/>
      <c r="X260" s="17"/>
      <c r="Y260" s="17"/>
      <c r="Z260" s="17"/>
    </row>
    <row r="261" spans="1:26" x14ac:dyDescent="0.2">
      <c r="A261" s="13"/>
      <c r="B261" s="13"/>
      <c r="C261" s="13">
        <v>200341</v>
      </c>
      <c r="D261" s="13" t="s">
        <v>152</v>
      </c>
      <c r="E261" s="13" t="s">
        <v>36</v>
      </c>
      <c r="F261" s="13" t="s">
        <v>37</v>
      </c>
      <c r="G261" s="13">
        <v>501406</v>
      </c>
      <c r="H261" s="13">
        <v>9</v>
      </c>
      <c r="I261" s="15">
        <v>328104</v>
      </c>
      <c r="J261" s="15">
        <v>0</v>
      </c>
      <c r="K261" s="15">
        <v>27342</v>
      </c>
      <c r="L261" s="15">
        <f t="shared" si="72"/>
        <v>11574.119999999999</v>
      </c>
      <c r="M261" s="15">
        <f t="shared" si="73"/>
        <v>123.60000000000001</v>
      </c>
      <c r="N261" s="16"/>
      <c r="O261" s="16"/>
      <c r="P261" s="15">
        <f t="shared" si="74"/>
        <v>5577.768</v>
      </c>
      <c r="Q261" s="15">
        <f t="shared" si="75"/>
        <v>57277.440000000002</v>
      </c>
      <c r="R261" s="15">
        <f t="shared" si="76"/>
        <v>59288.392800000001</v>
      </c>
      <c r="S261" s="15">
        <f t="shared" si="77"/>
        <v>2125.44</v>
      </c>
      <c r="T261" s="17"/>
      <c r="U261" s="17"/>
      <c r="V261" s="17"/>
      <c r="W261" s="17"/>
      <c r="X261" s="17"/>
      <c r="Y261" s="17"/>
      <c r="Z261" s="17"/>
    </row>
    <row r="262" spans="1:26" x14ac:dyDescent="0.2">
      <c r="A262" s="13"/>
      <c r="B262" s="13"/>
      <c r="C262" s="13">
        <v>200344</v>
      </c>
      <c r="D262" s="13" t="s">
        <v>153</v>
      </c>
      <c r="E262" s="13" t="s">
        <v>36</v>
      </c>
      <c r="F262" s="13" t="s">
        <v>34</v>
      </c>
      <c r="G262" s="13">
        <v>501406</v>
      </c>
      <c r="H262" s="13">
        <v>9</v>
      </c>
      <c r="I262" s="15">
        <v>328104</v>
      </c>
      <c r="J262" s="15">
        <v>0</v>
      </c>
      <c r="K262" s="15">
        <v>27342</v>
      </c>
      <c r="L262" s="15">
        <f t="shared" si="72"/>
        <v>11574.119999999999</v>
      </c>
      <c r="M262" s="15">
        <f t="shared" si="73"/>
        <v>123.60000000000001</v>
      </c>
      <c r="N262" s="16"/>
      <c r="O262" s="16"/>
      <c r="P262" s="15">
        <f t="shared" si="74"/>
        <v>5577.768</v>
      </c>
      <c r="Q262" s="15">
        <f t="shared" si="75"/>
        <v>57277.440000000002</v>
      </c>
      <c r="R262" s="15">
        <f t="shared" si="76"/>
        <v>59288.392800000001</v>
      </c>
      <c r="S262" s="15">
        <f t="shared" si="77"/>
        <v>2125.44</v>
      </c>
      <c r="T262" s="17"/>
      <c r="U262" s="17"/>
      <c r="V262" s="17"/>
      <c r="W262" s="17"/>
      <c r="X262" s="17"/>
      <c r="Y262" s="17"/>
      <c r="Z262" s="17"/>
    </row>
    <row r="263" spans="1:26" x14ac:dyDescent="0.2">
      <c r="A263" s="13"/>
      <c r="B263" s="13"/>
      <c r="C263" s="13">
        <v>200346</v>
      </c>
      <c r="D263" s="13" t="s">
        <v>152</v>
      </c>
      <c r="E263" s="13" t="s">
        <v>36</v>
      </c>
      <c r="F263" s="13" t="s">
        <v>34</v>
      </c>
      <c r="G263" s="13">
        <v>501406</v>
      </c>
      <c r="H263" s="13">
        <v>9</v>
      </c>
      <c r="I263" s="15">
        <v>328104</v>
      </c>
      <c r="J263" s="15">
        <v>0</v>
      </c>
      <c r="K263" s="15">
        <v>27342</v>
      </c>
      <c r="L263" s="15">
        <f t="shared" si="72"/>
        <v>11574.119999999999</v>
      </c>
      <c r="M263" s="15">
        <f t="shared" si="73"/>
        <v>123.60000000000001</v>
      </c>
      <c r="N263" s="16"/>
      <c r="O263" s="16"/>
      <c r="P263" s="15">
        <f t="shared" si="74"/>
        <v>5577.768</v>
      </c>
      <c r="Q263" s="15">
        <f t="shared" si="75"/>
        <v>57277.440000000002</v>
      </c>
      <c r="R263" s="15">
        <f t="shared" si="76"/>
        <v>59288.392800000001</v>
      </c>
      <c r="S263" s="15">
        <f t="shared" si="77"/>
        <v>2125.44</v>
      </c>
      <c r="T263" s="17"/>
      <c r="U263" s="17"/>
      <c r="V263" s="17"/>
      <c r="W263" s="17"/>
      <c r="X263" s="17"/>
      <c r="Y263" s="17"/>
      <c r="Z263" s="17"/>
    </row>
    <row r="264" spans="1:26" x14ac:dyDescent="0.2">
      <c r="A264" s="13"/>
      <c r="B264" s="13"/>
      <c r="C264" s="13">
        <v>200349</v>
      </c>
      <c r="D264" s="13" t="s">
        <v>49</v>
      </c>
      <c r="E264" s="13" t="s">
        <v>36</v>
      </c>
      <c r="F264" s="13" t="s">
        <v>37</v>
      </c>
      <c r="G264" s="13">
        <v>501406</v>
      </c>
      <c r="H264" s="13">
        <v>11</v>
      </c>
      <c r="I264" s="15">
        <v>261108</v>
      </c>
      <c r="J264" s="15">
        <v>0</v>
      </c>
      <c r="K264" s="15">
        <v>21759</v>
      </c>
      <c r="L264" s="15">
        <f t="shared" si="72"/>
        <v>11574.119999999999</v>
      </c>
      <c r="M264" s="15">
        <f t="shared" si="73"/>
        <v>123.60000000000001</v>
      </c>
      <c r="N264" s="16"/>
      <c r="O264" s="16"/>
      <c r="P264" s="15">
        <f t="shared" si="74"/>
        <v>4438.8360000000002</v>
      </c>
      <c r="Q264" s="15">
        <f t="shared" si="75"/>
        <v>57277.440000000002</v>
      </c>
      <c r="R264" s="15">
        <f t="shared" si="76"/>
        <v>47182.215600000003</v>
      </c>
      <c r="S264" s="15">
        <f t="shared" si="77"/>
        <v>2125.44</v>
      </c>
      <c r="T264" s="17"/>
      <c r="U264" s="17"/>
      <c r="V264" s="17"/>
      <c r="W264" s="17"/>
      <c r="X264" s="17"/>
      <c r="Y264" s="17"/>
      <c r="Z264" s="17"/>
    </row>
    <row r="265" spans="1:26" x14ac:dyDescent="0.2">
      <c r="A265" s="13"/>
      <c r="B265" s="13"/>
      <c r="C265" s="13">
        <v>200354</v>
      </c>
      <c r="D265" s="13" t="s">
        <v>150</v>
      </c>
      <c r="E265" s="13" t="s">
        <v>36</v>
      </c>
      <c r="F265" s="13" t="s">
        <v>34</v>
      </c>
      <c r="G265" s="13">
        <v>501406</v>
      </c>
      <c r="H265" s="13">
        <v>1110</v>
      </c>
      <c r="I265" s="15">
        <v>249288</v>
      </c>
      <c r="J265" s="15">
        <v>0</v>
      </c>
      <c r="K265" s="15">
        <v>20774</v>
      </c>
      <c r="L265" s="15">
        <f t="shared" si="72"/>
        <v>11574.119999999999</v>
      </c>
      <c r="M265" s="15">
        <f t="shared" si="73"/>
        <v>123.60000000000001</v>
      </c>
      <c r="N265" s="16"/>
      <c r="O265" s="16"/>
      <c r="P265" s="15">
        <f t="shared" si="74"/>
        <v>4237.8960000000006</v>
      </c>
      <c r="Q265" s="15">
        <f t="shared" si="75"/>
        <v>57277.440000000002</v>
      </c>
      <c r="R265" s="15">
        <f t="shared" si="76"/>
        <v>45046.3416</v>
      </c>
      <c r="S265" s="15">
        <f t="shared" si="77"/>
        <v>2125.44</v>
      </c>
      <c r="T265" s="17"/>
      <c r="U265" s="17"/>
      <c r="V265" s="17"/>
      <c r="W265" s="17"/>
      <c r="X265" s="17"/>
      <c r="Y265" s="17"/>
      <c r="Z265" s="17"/>
    </row>
    <row r="266" spans="1:26" x14ac:dyDescent="0.2">
      <c r="A266" s="13"/>
      <c r="B266" s="13"/>
      <c r="C266" s="13">
        <v>200436</v>
      </c>
      <c r="D266" s="13" t="s">
        <v>49</v>
      </c>
      <c r="E266" s="13" t="s">
        <v>36</v>
      </c>
      <c r="F266" s="13" t="s">
        <v>37</v>
      </c>
      <c r="G266" s="13">
        <v>501406</v>
      </c>
      <c r="H266" s="13">
        <v>1110</v>
      </c>
      <c r="I266" s="15">
        <v>238164</v>
      </c>
      <c r="J266" s="15">
        <v>0</v>
      </c>
      <c r="K266" s="15">
        <v>19847</v>
      </c>
      <c r="L266" s="15">
        <f t="shared" si="72"/>
        <v>11574.119999999999</v>
      </c>
      <c r="M266" s="15">
        <f t="shared" si="73"/>
        <v>123.60000000000001</v>
      </c>
      <c r="N266" s="16"/>
      <c r="O266" s="16"/>
      <c r="P266" s="15">
        <f t="shared" si="74"/>
        <v>4048.7880000000005</v>
      </c>
      <c r="Q266" s="15">
        <f t="shared" si="75"/>
        <v>57277.440000000002</v>
      </c>
      <c r="R266" s="15">
        <f t="shared" si="76"/>
        <v>43036.234799999998</v>
      </c>
      <c r="S266" s="15">
        <f t="shared" si="77"/>
        <v>2125.44</v>
      </c>
      <c r="T266" s="17"/>
      <c r="U266" s="17"/>
      <c r="V266" s="17"/>
      <c r="W266" s="17"/>
      <c r="X266" s="17"/>
      <c r="Y266" s="17"/>
      <c r="Z266" s="17"/>
    </row>
    <row r="267" spans="1:26" x14ac:dyDescent="0.2">
      <c r="A267" s="13"/>
      <c r="B267" s="13"/>
      <c r="C267" s="13">
        <v>200437</v>
      </c>
      <c r="D267" s="13" t="s">
        <v>49</v>
      </c>
      <c r="E267" s="13" t="s">
        <v>36</v>
      </c>
      <c r="F267" s="13" t="s">
        <v>37</v>
      </c>
      <c r="G267" s="13">
        <v>501406</v>
      </c>
      <c r="H267" s="13">
        <v>1110</v>
      </c>
      <c r="I267" s="15">
        <v>238164</v>
      </c>
      <c r="J267" s="15">
        <v>0</v>
      </c>
      <c r="K267" s="15">
        <v>19847</v>
      </c>
      <c r="L267" s="15">
        <f t="shared" si="72"/>
        <v>11574.119999999999</v>
      </c>
      <c r="M267" s="15">
        <f t="shared" si="73"/>
        <v>123.60000000000001</v>
      </c>
      <c r="N267" s="16"/>
      <c r="O267" s="16"/>
      <c r="P267" s="15">
        <f t="shared" si="74"/>
        <v>4048.7880000000005</v>
      </c>
      <c r="Q267" s="15">
        <f t="shared" si="75"/>
        <v>57277.440000000002</v>
      </c>
      <c r="R267" s="15">
        <f t="shared" si="76"/>
        <v>43036.234799999998</v>
      </c>
      <c r="S267" s="15">
        <f t="shared" si="77"/>
        <v>2125.44</v>
      </c>
      <c r="T267" s="17"/>
      <c r="U267" s="17"/>
      <c r="V267" s="17"/>
      <c r="W267" s="17"/>
      <c r="X267" s="17"/>
      <c r="Y267" s="17"/>
      <c r="Z267" s="17"/>
    </row>
    <row r="268" spans="1:26" x14ac:dyDescent="0.2">
      <c r="A268" s="13"/>
      <c r="B268" s="13"/>
      <c r="C268" s="13">
        <v>200441</v>
      </c>
      <c r="D268" s="13" t="s">
        <v>49</v>
      </c>
      <c r="E268" s="13" t="s">
        <v>36</v>
      </c>
      <c r="F268" s="13" t="s">
        <v>37</v>
      </c>
      <c r="G268" s="13">
        <v>501406</v>
      </c>
      <c r="H268" s="13">
        <v>1110</v>
      </c>
      <c r="I268" s="15">
        <v>243612</v>
      </c>
      <c r="J268" s="15">
        <v>0</v>
      </c>
      <c r="K268" s="15">
        <v>20301</v>
      </c>
      <c r="L268" s="15">
        <f t="shared" si="72"/>
        <v>11574.119999999999</v>
      </c>
      <c r="M268" s="15">
        <f t="shared" si="73"/>
        <v>123.60000000000001</v>
      </c>
      <c r="N268" s="16"/>
      <c r="O268" s="16"/>
      <c r="P268" s="15">
        <f t="shared" si="74"/>
        <v>4141.4040000000005</v>
      </c>
      <c r="Q268" s="15">
        <f t="shared" si="75"/>
        <v>57277.440000000002</v>
      </c>
      <c r="R268" s="15">
        <f t="shared" si="76"/>
        <v>44020.688399999999</v>
      </c>
      <c r="S268" s="15">
        <f t="shared" si="77"/>
        <v>2125.44</v>
      </c>
      <c r="T268" s="17"/>
      <c r="U268" s="17"/>
      <c r="V268" s="17"/>
      <c r="W268" s="17"/>
      <c r="X268" s="17"/>
      <c r="Y268" s="17"/>
      <c r="Z268" s="17"/>
    </row>
    <row r="269" spans="1:26" x14ac:dyDescent="0.2">
      <c r="A269" s="13"/>
      <c r="B269" s="13"/>
      <c r="C269" s="13">
        <v>200442</v>
      </c>
      <c r="D269" s="13" t="s">
        <v>142</v>
      </c>
      <c r="E269" s="13" t="s">
        <v>33</v>
      </c>
      <c r="F269" s="13" t="s">
        <v>37</v>
      </c>
      <c r="G269" s="13">
        <v>501406</v>
      </c>
      <c r="H269" s="13">
        <v>5</v>
      </c>
      <c r="I269" s="15">
        <v>571344</v>
      </c>
      <c r="J269" s="15">
        <v>0</v>
      </c>
      <c r="K269" s="15">
        <v>47612</v>
      </c>
      <c r="L269" s="15">
        <f t="shared" si="72"/>
        <v>11574.119999999999</v>
      </c>
      <c r="M269" s="15">
        <f t="shared" si="73"/>
        <v>123.60000000000001</v>
      </c>
      <c r="N269" s="16">
        <v>13657</v>
      </c>
      <c r="O269" s="16"/>
      <c r="P269" s="15">
        <f t="shared" si="74"/>
        <v>9712.848</v>
      </c>
      <c r="Q269" s="15">
        <f t="shared" si="75"/>
        <v>57277.440000000002</v>
      </c>
      <c r="R269" s="15">
        <f t="shared" si="76"/>
        <v>103241.86079999999</v>
      </c>
      <c r="S269" s="15">
        <f t="shared" si="77"/>
        <v>2125.44</v>
      </c>
      <c r="T269" s="17"/>
      <c r="U269" s="17"/>
      <c r="V269" s="17"/>
      <c r="W269" s="17"/>
      <c r="X269" s="17"/>
      <c r="Y269" s="17"/>
      <c r="Z269" s="17"/>
    </row>
    <row r="270" spans="1:26" x14ac:dyDescent="0.2">
      <c r="A270" s="13"/>
      <c r="B270" s="13"/>
      <c r="C270" s="13">
        <v>200444</v>
      </c>
      <c r="D270" s="13" t="s">
        <v>49</v>
      </c>
      <c r="E270" s="13" t="s">
        <v>36</v>
      </c>
      <c r="F270" s="13" t="s">
        <v>37</v>
      </c>
      <c r="G270" s="13">
        <v>501406</v>
      </c>
      <c r="H270" s="13">
        <v>1110</v>
      </c>
      <c r="I270" s="15">
        <v>243612</v>
      </c>
      <c r="J270" s="15">
        <v>0</v>
      </c>
      <c r="K270" s="15">
        <v>20301</v>
      </c>
      <c r="L270" s="15">
        <f t="shared" si="72"/>
        <v>11574.119999999999</v>
      </c>
      <c r="M270" s="15">
        <f t="shared" si="73"/>
        <v>123.60000000000001</v>
      </c>
      <c r="N270" s="16"/>
      <c r="O270" s="16"/>
      <c r="P270" s="15">
        <f t="shared" si="74"/>
        <v>4141.4040000000005</v>
      </c>
      <c r="Q270" s="15">
        <f t="shared" si="75"/>
        <v>57277.440000000002</v>
      </c>
      <c r="R270" s="15">
        <f t="shared" si="76"/>
        <v>44020.688399999999</v>
      </c>
      <c r="S270" s="15">
        <f t="shared" si="77"/>
        <v>2125.44</v>
      </c>
      <c r="T270" s="17"/>
      <c r="U270" s="17"/>
      <c r="V270" s="17"/>
      <c r="W270" s="17"/>
      <c r="X270" s="17"/>
      <c r="Y270" s="17"/>
      <c r="Z270" s="17"/>
    </row>
    <row r="271" spans="1:26" x14ac:dyDescent="0.2">
      <c r="A271" s="13"/>
      <c r="B271" s="13"/>
      <c r="C271" s="13">
        <v>200475</v>
      </c>
      <c r="D271" s="13" t="s">
        <v>49</v>
      </c>
      <c r="E271" s="13" t="s">
        <v>36</v>
      </c>
      <c r="F271" s="13" t="s">
        <v>34</v>
      </c>
      <c r="G271" s="13">
        <v>501406</v>
      </c>
      <c r="H271" s="13">
        <v>1110</v>
      </c>
      <c r="I271" s="15">
        <v>238164</v>
      </c>
      <c r="J271" s="15">
        <v>0</v>
      </c>
      <c r="K271" s="15">
        <v>19847</v>
      </c>
      <c r="L271" s="15">
        <f t="shared" si="72"/>
        <v>11574.119999999999</v>
      </c>
      <c r="M271" s="15">
        <f t="shared" si="73"/>
        <v>123.60000000000001</v>
      </c>
      <c r="N271" s="16"/>
      <c r="O271" s="16"/>
      <c r="P271" s="15">
        <f t="shared" si="74"/>
        <v>4048.7880000000005</v>
      </c>
      <c r="Q271" s="15">
        <f t="shared" si="75"/>
        <v>57277.440000000002</v>
      </c>
      <c r="R271" s="15">
        <f t="shared" si="76"/>
        <v>43036.234799999998</v>
      </c>
      <c r="S271" s="15">
        <f t="shared" si="77"/>
        <v>2125.44</v>
      </c>
      <c r="T271" s="17"/>
      <c r="U271" s="17"/>
      <c r="V271" s="17"/>
      <c r="W271" s="17"/>
      <c r="X271" s="17"/>
      <c r="Y271" s="17"/>
      <c r="Z271" s="17"/>
    </row>
    <row r="272" spans="1:26" x14ac:dyDescent="0.2">
      <c r="A272" s="13"/>
      <c r="B272" s="13"/>
      <c r="C272" s="13">
        <v>200513</v>
      </c>
      <c r="D272" s="13" t="s">
        <v>154</v>
      </c>
      <c r="E272" s="13" t="s">
        <v>36</v>
      </c>
      <c r="F272" s="13" t="s">
        <v>37</v>
      </c>
      <c r="G272" s="13">
        <v>501406</v>
      </c>
      <c r="H272" s="13">
        <v>11</v>
      </c>
      <c r="I272" s="15">
        <v>238164</v>
      </c>
      <c r="J272" s="15">
        <v>0</v>
      </c>
      <c r="K272" s="15">
        <v>19847</v>
      </c>
      <c r="L272" s="15">
        <f t="shared" si="72"/>
        <v>11574.119999999999</v>
      </c>
      <c r="M272" s="15">
        <f t="shared" si="73"/>
        <v>123.60000000000001</v>
      </c>
      <c r="N272" s="16"/>
      <c r="O272" s="16"/>
      <c r="P272" s="15">
        <f t="shared" si="74"/>
        <v>4048.7880000000005</v>
      </c>
      <c r="Q272" s="15">
        <f t="shared" si="75"/>
        <v>57277.440000000002</v>
      </c>
      <c r="R272" s="15">
        <f t="shared" si="76"/>
        <v>43036.234799999998</v>
      </c>
      <c r="S272" s="15">
        <f t="shared" si="77"/>
        <v>2125.44</v>
      </c>
      <c r="T272" s="17"/>
      <c r="U272" s="17"/>
      <c r="V272" s="17"/>
      <c r="W272" s="17"/>
      <c r="X272" s="17"/>
      <c r="Y272" s="17"/>
      <c r="Z272" s="17"/>
    </row>
    <row r="273" spans="1:26" s="20" customFormat="1" ht="13.5" thickBot="1" x14ac:dyDescent="0.25">
      <c r="G273" s="31"/>
      <c r="I273" s="22">
        <f t="shared" ref="I273:Z273" si="78">SUM(I209:I272)</f>
        <v>17848728</v>
      </c>
      <c r="J273" s="22">
        <f t="shared" si="78"/>
        <v>18000</v>
      </c>
      <c r="K273" s="22">
        <f t="shared" si="78"/>
        <v>1487394</v>
      </c>
      <c r="L273" s="22">
        <f t="shared" si="78"/>
        <v>740743.67999999982</v>
      </c>
      <c r="M273" s="22">
        <f t="shared" si="78"/>
        <v>7910.4000000000087</v>
      </c>
      <c r="N273" s="22">
        <f t="shared" si="78"/>
        <v>52964.75</v>
      </c>
      <c r="O273" s="22">
        <f t="shared" si="78"/>
        <v>0</v>
      </c>
      <c r="P273" s="22">
        <f t="shared" si="78"/>
        <v>303428.37599999999</v>
      </c>
      <c r="Q273" s="22">
        <f t="shared" si="78"/>
        <v>3665756.1599999974</v>
      </c>
      <c r="R273" s="22">
        <f t="shared" si="78"/>
        <v>3225265.1496000015</v>
      </c>
      <c r="S273" s="22">
        <f t="shared" si="78"/>
        <v>136028.16000000009</v>
      </c>
      <c r="T273" s="22">
        <f t="shared" si="78"/>
        <v>0</v>
      </c>
      <c r="U273" s="22">
        <f t="shared" si="78"/>
        <v>0</v>
      </c>
      <c r="V273" s="22">
        <f t="shared" si="78"/>
        <v>0</v>
      </c>
      <c r="W273" s="22">
        <f t="shared" si="78"/>
        <v>0</v>
      </c>
      <c r="X273" s="22">
        <f t="shared" si="78"/>
        <v>0</v>
      </c>
      <c r="Y273" s="22">
        <f t="shared" si="78"/>
        <v>0</v>
      </c>
      <c r="Z273" s="22">
        <f t="shared" si="78"/>
        <v>0</v>
      </c>
    </row>
    <row r="274" spans="1:26" s="20" customFormat="1" ht="13.5" thickTop="1" x14ac:dyDescent="0.2">
      <c r="I274" s="23"/>
      <c r="J274" s="23"/>
      <c r="K274" s="23"/>
      <c r="L274" s="23"/>
      <c r="M274" s="23"/>
      <c r="N274" s="24"/>
      <c r="O274" s="24"/>
      <c r="P274" s="23"/>
      <c r="Q274" s="23"/>
      <c r="R274" s="23"/>
      <c r="S274" s="23"/>
      <c r="T274" s="25"/>
      <c r="U274" s="25"/>
      <c r="V274" s="25"/>
      <c r="W274" s="25"/>
      <c r="X274" s="25"/>
      <c r="Y274" s="25"/>
      <c r="Z274" s="25"/>
    </row>
    <row r="275" spans="1:26" s="20" customFormat="1" x14ac:dyDescent="0.2">
      <c r="A275" s="26"/>
      <c r="B275" s="26"/>
      <c r="C275" s="26"/>
      <c r="D275" s="26"/>
      <c r="E275" s="26"/>
      <c r="F275" s="26"/>
      <c r="G275" s="26"/>
      <c r="H275" s="26"/>
      <c r="I275" s="27"/>
      <c r="J275" s="27"/>
      <c r="K275" s="27"/>
      <c r="L275" s="27"/>
      <c r="M275" s="27"/>
      <c r="N275" s="28"/>
      <c r="O275" s="28"/>
      <c r="P275" s="27"/>
      <c r="Q275" s="27"/>
      <c r="R275" s="27"/>
      <c r="S275" s="27"/>
      <c r="T275" s="28"/>
      <c r="U275" s="28"/>
      <c r="V275" s="28"/>
      <c r="W275" s="28"/>
      <c r="X275" s="28"/>
      <c r="Y275" s="28"/>
      <c r="Z275" s="28"/>
    </row>
    <row r="276" spans="1:26" ht="12" customHeight="1" x14ac:dyDescent="0.2">
      <c r="A276" s="13"/>
      <c r="B276" s="13"/>
      <c r="C276" s="13">
        <v>15859</v>
      </c>
      <c r="D276" s="13" t="s">
        <v>155</v>
      </c>
      <c r="E276" s="13" t="s">
        <v>33</v>
      </c>
      <c r="F276" s="13" t="s">
        <v>34</v>
      </c>
      <c r="G276" s="13">
        <v>501407</v>
      </c>
      <c r="H276" s="13">
        <v>907</v>
      </c>
      <c r="I276" s="15">
        <v>447984</v>
      </c>
      <c r="J276" s="15">
        <f>350*12</f>
        <v>4200</v>
      </c>
      <c r="K276" s="15">
        <v>37332</v>
      </c>
      <c r="L276" s="15">
        <f t="shared" ref="L276:L290" si="79">964.51*12</f>
        <v>11574.119999999999</v>
      </c>
      <c r="M276" s="15">
        <f t="shared" ref="M276:M290" si="80">10.3*12</f>
        <v>123.60000000000001</v>
      </c>
      <c r="N276" s="16">
        <v>7761.75</v>
      </c>
      <c r="O276" s="16"/>
      <c r="P276" s="15">
        <f t="shared" ref="P276:P290" si="81">I276*1.7%</f>
        <v>7615.728000000001</v>
      </c>
      <c r="Q276" s="15">
        <f t="shared" ref="Q276:Q290" si="82">4773.12*12</f>
        <v>57277.440000000002</v>
      </c>
      <c r="R276" s="15">
        <f t="shared" ref="R276:R290" si="83">18.07%*I276</f>
        <v>80950.708799999993</v>
      </c>
      <c r="S276" s="15">
        <f t="shared" ref="S276:S290" si="84">177.12*12</f>
        <v>2125.44</v>
      </c>
      <c r="T276" s="17"/>
      <c r="U276" s="17"/>
      <c r="V276" s="17"/>
      <c r="W276" s="17"/>
      <c r="X276" s="17"/>
      <c r="Y276" s="17"/>
      <c r="Z276" s="17"/>
    </row>
    <row r="277" spans="1:26" ht="12" customHeight="1" x14ac:dyDescent="0.2">
      <c r="A277" s="13"/>
      <c r="B277" s="13"/>
      <c r="C277" s="13">
        <v>29078</v>
      </c>
      <c r="D277" s="13" t="s">
        <v>156</v>
      </c>
      <c r="E277" s="13" t="s">
        <v>36</v>
      </c>
      <c r="F277" s="13" t="s">
        <v>37</v>
      </c>
      <c r="G277" s="13">
        <v>501407</v>
      </c>
      <c r="H277" s="13">
        <v>5</v>
      </c>
      <c r="I277" s="15">
        <v>605088</v>
      </c>
      <c r="J277" s="15">
        <f>700*12</f>
        <v>8400</v>
      </c>
      <c r="K277" s="15">
        <v>50424</v>
      </c>
      <c r="L277" s="15">
        <f t="shared" si="79"/>
        <v>11574.119999999999</v>
      </c>
      <c r="M277" s="15">
        <f t="shared" si="80"/>
        <v>123.60000000000001</v>
      </c>
      <c r="N277" s="16">
        <v>14308</v>
      </c>
      <c r="O277" s="16"/>
      <c r="P277" s="15">
        <f t="shared" si="81"/>
        <v>10286.496000000001</v>
      </c>
      <c r="Q277" s="15">
        <f t="shared" si="82"/>
        <v>57277.440000000002</v>
      </c>
      <c r="R277" s="15">
        <f t="shared" si="83"/>
        <v>109339.4016</v>
      </c>
      <c r="S277" s="15">
        <f t="shared" si="84"/>
        <v>2125.44</v>
      </c>
      <c r="T277" s="17"/>
      <c r="U277" s="17"/>
      <c r="V277" s="17"/>
      <c r="W277" s="17"/>
      <c r="X277" s="17"/>
      <c r="Y277" s="17"/>
      <c r="Z277" s="17"/>
    </row>
    <row r="278" spans="1:26" x14ac:dyDescent="0.2">
      <c r="A278" s="13"/>
      <c r="B278" s="13"/>
      <c r="C278" s="13">
        <v>35046</v>
      </c>
      <c r="D278" s="13" t="s">
        <v>50</v>
      </c>
      <c r="E278" s="13" t="s">
        <v>36</v>
      </c>
      <c r="F278" s="13" t="s">
        <v>34</v>
      </c>
      <c r="G278" s="13">
        <v>501407</v>
      </c>
      <c r="H278" s="13">
        <v>15</v>
      </c>
      <c r="I278" s="15">
        <v>178356</v>
      </c>
      <c r="J278" s="15">
        <v>0</v>
      </c>
      <c r="K278" s="15">
        <v>14863</v>
      </c>
      <c r="L278" s="15">
        <f t="shared" si="79"/>
        <v>11574.119999999999</v>
      </c>
      <c r="M278" s="15">
        <f t="shared" si="80"/>
        <v>123.60000000000001</v>
      </c>
      <c r="N278" s="16"/>
      <c r="O278" s="16"/>
      <c r="P278" s="15">
        <f t="shared" si="81"/>
        <v>3032.0520000000001</v>
      </c>
      <c r="Q278" s="15">
        <f t="shared" si="82"/>
        <v>57277.440000000002</v>
      </c>
      <c r="R278" s="15">
        <f t="shared" si="83"/>
        <v>32228.929199999999</v>
      </c>
      <c r="S278" s="15">
        <f t="shared" si="84"/>
        <v>2125.44</v>
      </c>
      <c r="T278" s="17"/>
      <c r="U278" s="17"/>
      <c r="V278" s="17"/>
      <c r="W278" s="17"/>
      <c r="X278" s="17"/>
      <c r="Y278" s="17"/>
      <c r="Z278" s="17"/>
    </row>
    <row r="279" spans="1:26" x14ac:dyDescent="0.2">
      <c r="A279" s="13"/>
      <c r="B279" s="13"/>
      <c r="C279" s="13">
        <v>50296</v>
      </c>
      <c r="D279" s="13" t="s">
        <v>155</v>
      </c>
      <c r="E279" s="13" t="s">
        <v>36</v>
      </c>
      <c r="F279" s="13" t="s">
        <v>34</v>
      </c>
      <c r="G279" s="13">
        <v>501407</v>
      </c>
      <c r="H279" s="13">
        <v>7</v>
      </c>
      <c r="I279" s="15">
        <v>447984</v>
      </c>
      <c r="J279" s="15">
        <f>350*12</f>
        <v>4200</v>
      </c>
      <c r="K279" s="15">
        <v>37332</v>
      </c>
      <c r="L279" s="15">
        <f t="shared" si="79"/>
        <v>11574.119999999999</v>
      </c>
      <c r="M279" s="15">
        <f t="shared" si="80"/>
        <v>123.60000000000001</v>
      </c>
      <c r="N279" s="16">
        <v>7761.75</v>
      </c>
      <c r="O279" s="16"/>
      <c r="P279" s="15">
        <f t="shared" si="81"/>
        <v>7615.728000000001</v>
      </c>
      <c r="Q279" s="15">
        <f t="shared" si="82"/>
        <v>57277.440000000002</v>
      </c>
      <c r="R279" s="15">
        <f t="shared" si="83"/>
        <v>80950.708799999993</v>
      </c>
      <c r="S279" s="15">
        <f t="shared" si="84"/>
        <v>2125.44</v>
      </c>
      <c r="T279" s="17"/>
      <c r="U279" s="17"/>
      <c r="V279" s="17"/>
      <c r="W279" s="17"/>
      <c r="X279" s="17"/>
      <c r="Y279" s="17"/>
      <c r="Z279" s="17"/>
    </row>
    <row r="280" spans="1:26" x14ac:dyDescent="0.2">
      <c r="A280" s="13"/>
      <c r="B280" s="13"/>
      <c r="C280" s="13">
        <v>50306</v>
      </c>
      <c r="D280" s="13" t="s">
        <v>155</v>
      </c>
      <c r="E280" s="13" t="s">
        <v>36</v>
      </c>
      <c r="F280" s="13" t="s">
        <v>34</v>
      </c>
      <c r="G280" s="13">
        <v>501407</v>
      </c>
      <c r="H280" s="13">
        <v>7</v>
      </c>
      <c r="I280" s="15">
        <v>447984</v>
      </c>
      <c r="J280" s="15">
        <f>350*12</f>
        <v>4200</v>
      </c>
      <c r="K280" s="15">
        <v>37332</v>
      </c>
      <c r="L280" s="15">
        <f t="shared" si="79"/>
        <v>11574.119999999999</v>
      </c>
      <c r="M280" s="15">
        <f t="shared" si="80"/>
        <v>123.60000000000001</v>
      </c>
      <c r="N280" s="16">
        <v>7872.75</v>
      </c>
      <c r="O280" s="16"/>
      <c r="P280" s="15">
        <f t="shared" si="81"/>
        <v>7615.728000000001</v>
      </c>
      <c r="Q280" s="15">
        <f t="shared" si="82"/>
        <v>57277.440000000002</v>
      </c>
      <c r="R280" s="15">
        <f t="shared" si="83"/>
        <v>80950.708799999993</v>
      </c>
      <c r="S280" s="15">
        <f t="shared" si="84"/>
        <v>2125.44</v>
      </c>
      <c r="T280" s="17"/>
      <c r="U280" s="17"/>
      <c r="V280" s="17"/>
      <c r="W280" s="17"/>
      <c r="X280" s="17"/>
      <c r="Y280" s="17"/>
      <c r="Z280" s="17"/>
    </row>
    <row r="281" spans="1:26" x14ac:dyDescent="0.2">
      <c r="A281" s="13"/>
      <c r="B281" s="13"/>
      <c r="C281" s="13">
        <v>59705</v>
      </c>
      <c r="D281" s="13" t="s">
        <v>157</v>
      </c>
      <c r="E281" s="13" t="s">
        <v>36</v>
      </c>
      <c r="F281" s="13" t="s">
        <v>34</v>
      </c>
      <c r="G281" s="13">
        <v>501407</v>
      </c>
      <c r="H281" s="13">
        <v>605</v>
      </c>
      <c r="I281" s="15">
        <v>605088</v>
      </c>
      <c r="J281" s="15">
        <v>0</v>
      </c>
      <c r="K281" s="15">
        <v>50424</v>
      </c>
      <c r="L281" s="15">
        <f t="shared" si="79"/>
        <v>11574.119999999999</v>
      </c>
      <c r="M281" s="15">
        <f t="shared" si="80"/>
        <v>123.60000000000001</v>
      </c>
      <c r="N281" s="16">
        <v>14308</v>
      </c>
      <c r="O281" s="16"/>
      <c r="P281" s="15">
        <f t="shared" si="81"/>
        <v>10286.496000000001</v>
      </c>
      <c r="Q281" s="15">
        <f t="shared" si="82"/>
        <v>57277.440000000002</v>
      </c>
      <c r="R281" s="15">
        <f t="shared" si="83"/>
        <v>109339.4016</v>
      </c>
      <c r="S281" s="15">
        <f t="shared" si="84"/>
        <v>2125.44</v>
      </c>
      <c r="T281" s="17"/>
      <c r="U281" s="17"/>
      <c r="V281" s="17"/>
      <c r="W281" s="17"/>
      <c r="X281" s="17"/>
      <c r="Y281" s="17"/>
      <c r="Z281" s="17"/>
    </row>
    <row r="282" spans="1:26" x14ac:dyDescent="0.2">
      <c r="A282" s="13"/>
      <c r="B282" s="13"/>
      <c r="C282" s="13">
        <v>84547</v>
      </c>
      <c r="D282" s="13" t="s">
        <v>158</v>
      </c>
      <c r="E282" s="13" t="s">
        <v>36</v>
      </c>
      <c r="F282" s="13" t="s">
        <v>34</v>
      </c>
      <c r="G282" s="13">
        <v>501407</v>
      </c>
      <c r="H282" s="13">
        <v>5</v>
      </c>
      <c r="I282" s="15">
        <v>605088</v>
      </c>
      <c r="J282" s="15">
        <v>0</v>
      </c>
      <c r="K282" s="15">
        <v>50424</v>
      </c>
      <c r="L282" s="15">
        <f t="shared" si="79"/>
        <v>11574.119999999999</v>
      </c>
      <c r="M282" s="15">
        <f t="shared" si="80"/>
        <v>123.60000000000001</v>
      </c>
      <c r="N282" s="16">
        <v>14308</v>
      </c>
      <c r="O282" s="16"/>
      <c r="P282" s="15">
        <f t="shared" si="81"/>
        <v>10286.496000000001</v>
      </c>
      <c r="Q282" s="15">
        <f t="shared" si="82"/>
        <v>57277.440000000002</v>
      </c>
      <c r="R282" s="15">
        <f t="shared" si="83"/>
        <v>109339.4016</v>
      </c>
      <c r="S282" s="15">
        <f t="shared" si="84"/>
        <v>2125.44</v>
      </c>
      <c r="T282" s="17"/>
      <c r="U282" s="17"/>
      <c r="V282" s="17"/>
      <c r="W282" s="17"/>
      <c r="X282" s="17"/>
      <c r="Y282" s="17"/>
      <c r="Z282" s="17"/>
    </row>
    <row r="283" spans="1:26" x14ac:dyDescent="0.2">
      <c r="A283" s="13"/>
      <c r="B283" s="13"/>
      <c r="C283" s="13">
        <v>87670</v>
      </c>
      <c r="D283" s="13" t="s">
        <v>144</v>
      </c>
      <c r="E283" s="13" t="s">
        <v>36</v>
      </c>
      <c r="F283" s="13" t="s">
        <v>37</v>
      </c>
      <c r="G283" s="13">
        <v>501407</v>
      </c>
      <c r="H283" s="13">
        <v>1110</v>
      </c>
      <c r="I283" s="15">
        <v>300108</v>
      </c>
      <c r="J283" s="15">
        <v>0</v>
      </c>
      <c r="K283" s="15">
        <v>25009</v>
      </c>
      <c r="L283" s="15">
        <f t="shared" si="79"/>
        <v>11574.119999999999</v>
      </c>
      <c r="M283" s="15">
        <f t="shared" si="80"/>
        <v>123.60000000000001</v>
      </c>
      <c r="N283" s="16"/>
      <c r="O283" s="16"/>
      <c r="P283" s="15">
        <f t="shared" si="81"/>
        <v>5101.8360000000002</v>
      </c>
      <c r="Q283" s="15">
        <f t="shared" si="82"/>
        <v>57277.440000000002</v>
      </c>
      <c r="R283" s="15">
        <f t="shared" si="83"/>
        <v>54229.515599999999</v>
      </c>
      <c r="S283" s="15">
        <f t="shared" si="84"/>
        <v>2125.44</v>
      </c>
      <c r="T283" s="17"/>
      <c r="U283" s="17"/>
      <c r="V283" s="17"/>
      <c r="W283" s="17"/>
      <c r="X283" s="17"/>
      <c r="Y283" s="17"/>
      <c r="Z283" s="17"/>
    </row>
    <row r="284" spans="1:26" x14ac:dyDescent="0.2">
      <c r="A284" s="13"/>
      <c r="B284" s="13"/>
      <c r="C284" s="13">
        <v>200024</v>
      </c>
      <c r="D284" s="13" t="s">
        <v>159</v>
      </c>
      <c r="E284" s="13" t="s">
        <v>36</v>
      </c>
      <c r="F284" s="13" t="s">
        <v>34</v>
      </c>
      <c r="G284" s="13">
        <v>501407</v>
      </c>
      <c r="H284" s="13">
        <v>5</v>
      </c>
      <c r="I284" s="15">
        <v>605088</v>
      </c>
      <c r="J284" s="15">
        <v>0</v>
      </c>
      <c r="K284" s="15">
        <v>50424</v>
      </c>
      <c r="L284" s="15">
        <f t="shared" si="79"/>
        <v>11574.119999999999</v>
      </c>
      <c r="M284" s="15">
        <f t="shared" si="80"/>
        <v>123.60000000000001</v>
      </c>
      <c r="N284" s="16">
        <v>20088.25</v>
      </c>
      <c r="O284" s="16"/>
      <c r="P284" s="15">
        <f t="shared" si="81"/>
        <v>10286.496000000001</v>
      </c>
      <c r="Q284" s="15">
        <f t="shared" si="82"/>
        <v>57277.440000000002</v>
      </c>
      <c r="R284" s="15">
        <f t="shared" si="83"/>
        <v>109339.4016</v>
      </c>
      <c r="S284" s="15">
        <f t="shared" si="84"/>
        <v>2125.44</v>
      </c>
      <c r="T284" s="17"/>
      <c r="U284" s="17"/>
      <c r="V284" s="17"/>
      <c r="W284" s="17"/>
      <c r="X284" s="17"/>
      <c r="Y284" s="17"/>
      <c r="Z284" s="17"/>
    </row>
    <row r="285" spans="1:26" x14ac:dyDescent="0.2">
      <c r="A285" s="13"/>
      <c r="B285" s="13"/>
      <c r="C285" s="13">
        <v>200205</v>
      </c>
      <c r="D285" s="13" t="s">
        <v>160</v>
      </c>
      <c r="E285" s="13" t="s">
        <v>36</v>
      </c>
      <c r="F285" s="13" t="s">
        <v>34</v>
      </c>
      <c r="G285" s="13">
        <v>501407</v>
      </c>
      <c r="H285" s="13">
        <v>9</v>
      </c>
      <c r="I285" s="15">
        <v>342228</v>
      </c>
      <c r="J285" s="15">
        <v>0</v>
      </c>
      <c r="K285" s="15">
        <v>28519</v>
      </c>
      <c r="L285" s="15">
        <f t="shared" si="79"/>
        <v>11574.119999999999</v>
      </c>
      <c r="M285" s="15">
        <f t="shared" si="80"/>
        <v>123.60000000000001</v>
      </c>
      <c r="N285" s="16"/>
      <c r="O285" s="16"/>
      <c r="P285" s="15">
        <f t="shared" si="81"/>
        <v>5817.8760000000002</v>
      </c>
      <c r="Q285" s="15">
        <f t="shared" si="82"/>
        <v>57277.440000000002</v>
      </c>
      <c r="R285" s="15">
        <f t="shared" si="83"/>
        <v>61840.599600000001</v>
      </c>
      <c r="S285" s="15">
        <f t="shared" si="84"/>
        <v>2125.44</v>
      </c>
      <c r="T285" s="17"/>
      <c r="U285" s="17"/>
      <c r="V285" s="17"/>
      <c r="W285" s="17"/>
      <c r="X285" s="17"/>
      <c r="Y285" s="17"/>
      <c r="Z285" s="17"/>
    </row>
    <row r="286" spans="1:26" x14ac:dyDescent="0.2">
      <c r="A286" s="13"/>
      <c r="B286" s="13"/>
      <c r="C286" s="13">
        <v>200206</v>
      </c>
      <c r="D286" s="13" t="s">
        <v>160</v>
      </c>
      <c r="E286" s="13" t="s">
        <v>36</v>
      </c>
      <c r="F286" s="13" t="s">
        <v>37</v>
      </c>
      <c r="G286" s="13">
        <v>501407</v>
      </c>
      <c r="H286" s="13">
        <v>9</v>
      </c>
      <c r="I286" s="15">
        <v>342228</v>
      </c>
      <c r="J286" s="15">
        <v>0</v>
      </c>
      <c r="K286" s="15">
        <v>28519</v>
      </c>
      <c r="L286" s="15">
        <f t="shared" si="79"/>
        <v>11574.119999999999</v>
      </c>
      <c r="M286" s="15">
        <f t="shared" si="80"/>
        <v>123.60000000000001</v>
      </c>
      <c r="N286" s="16"/>
      <c r="O286" s="16"/>
      <c r="P286" s="15">
        <f t="shared" si="81"/>
        <v>5817.8760000000002</v>
      </c>
      <c r="Q286" s="15">
        <f t="shared" si="82"/>
        <v>57277.440000000002</v>
      </c>
      <c r="R286" s="15">
        <f t="shared" si="83"/>
        <v>61840.599600000001</v>
      </c>
      <c r="S286" s="15">
        <f t="shared" si="84"/>
        <v>2125.44</v>
      </c>
      <c r="T286" s="17"/>
      <c r="U286" s="17"/>
      <c r="V286" s="17"/>
      <c r="W286" s="17"/>
      <c r="X286" s="17"/>
      <c r="Y286" s="17"/>
      <c r="Z286" s="17"/>
    </row>
    <row r="287" spans="1:26" x14ac:dyDescent="0.2">
      <c r="A287" s="13"/>
      <c r="B287" s="13"/>
      <c r="C287" s="13">
        <v>200207</v>
      </c>
      <c r="D287" s="13" t="s">
        <v>161</v>
      </c>
      <c r="E287" s="13" t="s">
        <v>36</v>
      </c>
      <c r="F287" s="13" t="s">
        <v>34</v>
      </c>
      <c r="G287" s="13">
        <v>501407</v>
      </c>
      <c r="H287" s="13">
        <v>9</v>
      </c>
      <c r="I287" s="15">
        <v>342228</v>
      </c>
      <c r="J287" s="15">
        <v>0</v>
      </c>
      <c r="K287" s="15">
        <v>28519</v>
      </c>
      <c r="L287" s="15">
        <f t="shared" si="79"/>
        <v>11574.119999999999</v>
      </c>
      <c r="M287" s="15">
        <f t="shared" si="80"/>
        <v>123.60000000000001</v>
      </c>
      <c r="N287" s="16"/>
      <c r="O287" s="16"/>
      <c r="P287" s="15">
        <f t="shared" si="81"/>
        <v>5817.8760000000002</v>
      </c>
      <c r="Q287" s="15">
        <f t="shared" si="82"/>
        <v>57277.440000000002</v>
      </c>
      <c r="R287" s="15">
        <f t="shared" si="83"/>
        <v>61840.599600000001</v>
      </c>
      <c r="S287" s="15">
        <f t="shared" si="84"/>
        <v>2125.44</v>
      </c>
      <c r="T287" s="17"/>
      <c r="U287" s="17"/>
      <c r="V287" s="17"/>
      <c r="W287" s="17"/>
      <c r="X287" s="17"/>
      <c r="Y287" s="17"/>
      <c r="Z287" s="17"/>
    </row>
    <row r="288" spans="1:26" x14ac:dyDescent="0.2">
      <c r="A288" s="13"/>
      <c r="B288" s="13"/>
      <c r="C288" s="13">
        <v>200305</v>
      </c>
      <c r="D288" s="13" t="s">
        <v>162</v>
      </c>
      <c r="E288" s="13" t="s">
        <v>36</v>
      </c>
      <c r="F288" s="13" t="s">
        <v>34</v>
      </c>
      <c r="G288" s="13">
        <v>501407</v>
      </c>
      <c r="H288" s="13">
        <v>7</v>
      </c>
      <c r="I288" s="15">
        <v>437664</v>
      </c>
      <c r="J288" s="15">
        <v>0</v>
      </c>
      <c r="K288" s="15">
        <v>36472</v>
      </c>
      <c r="L288" s="15">
        <f t="shared" si="79"/>
        <v>11574.119999999999</v>
      </c>
      <c r="M288" s="15">
        <f t="shared" si="80"/>
        <v>123.60000000000001</v>
      </c>
      <c r="N288" s="16"/>
      <c r="O288" s="16"/>
      <c r="P288" s="15">
        <f t="shared" si="81"/>
        <v>7440.2880000000005</v>
      </c>
      <c r="Q288" s="15">
        <f t="shared" si="82"/>
        <v>57277.440000000002</v>
      </c>
      <c r="R288" s="15">
        <f t="shared" si="83"/>
        <v>79085.8848</v>
      </c>
      <c r="S288" s="15">
        <f t="shared" si="84"/>
        <v>2125.44</v>
      </c>
      <c r="T288" s="17"/>
      <c r="U288" s="17"/>
      <c r="V288" s="17"/>
      <c r="W288" s="17"/>
      <c r="X288" s="17"/>
      <c r="Y288" s="17"/>
      <c r="Z288" s="17"/>
    </row>
    <row r="289" spans="1:26" x14ac:dyDescent="0.2">
      <c r="A289" s="13"/>
      <c r="B289" s="13"/>
      <c r="C289" s="13">
        <v>200372</v>
      </c>
      <c r="D289" s="13" t="s">
        <v>151</v>
      </c>
      <c r="E289" s="13" t="s">
        <v>36</v>
      </c>
      <c r="F289" s="13" t="s">
        <v>37</v>
      </c>
      <c r="G289" s="13">
        <v>501407</v>
      </c>
      <c r="H289" s="13">
        <v>8</v>
      </c>
      <c r="I289" s="15">
        <v>382524</v>
      </c>
      <c r="J289" s="15">
        <v>0</v>
      </c>
      <c r="K289" s="15">
        <v>31877</v>
      </c>
      <c r="L289" s="15">
        <f t="shared" si="79"/>
        <v>11574.119999999999</v>
      </c>
      <c r="M289" s="15">
        <f t="shared" si="80"/>
        <v>123.60000000000001</v>
      </c>
      <c r="N289" s="16">
        <v>6914.25</v>
      </c>
      <c r="O289" s="16"/>
      <c r="P289" s="15">
        <f t="shared" si="81"/>
        <v>6502.9080000000004</v>
      </c>
      <c r="Q289" s="15">
        <f t="shared" si="82"/>
        <v>57277.440000000002</v>
      </c>
      <c r="R289" s="15">
        <f t="shared" si="83"/>
        <v>69122.086800000005</v>
      </c>
      <c r="S289" s="15">
        <f t="shared" si="84"/>
        <v>2125.44</v>
      </c>
      <c r="T289" s="17"/>
      <c r="U289" s="17"/>
      <c r="V289" s="17"/>
      <c r="W289" s="17"/>
      <c r="X289" s="17"/>
      <c r="Y289" s="17"/>
      <c r="Z289" s="17"/>
    </row>
    <row r="290" spans="1:26" x14ac:dyDescent="0.2">
      <c r="A290" s="13"/>
      <c r="B290" s="13"/>
      <c r="C290" s="13">
        <v>200380</v>
      </c>
      <c r="D290" s="13" t="s">
        <v>151</v>
      </c>
      <c r="E290" s="13" t="s">
        <v>36</v>
      </c>
      <c r="F290" s="13" t="s">
        <v>37</v>
      </c>
      <c r="G290" s="13">
        <v>501407</v>
      </c>
      <c r="H290" s="13">
        <v>8</v>
      </c>
      <c r="I290" s="15">
        <v>391380</v>
      </c>
      <c r="J290" s="15">
        <v>0</v>
      </c>
      <c r="K290" s="15">
        <v>32615</v>
      </c>
      <c r="L290" s="15">
        <f t="shared" si="79"/>
        <v>11574.119999999999</v>
      </c>
      <c r="M290" s="15">
        <f t="shared" si="80"/>
        <v>123.60000000000001</v>
      </c>
      <c r="N290" s="16">
        <v>7388.25</v>
      </c>
      <c r="O290" s="16"/>
      <c r="P290" s="15">
        <f t="shared" si="81"/>
        <v>6653.46</v>
      </c>
      <c r="Q290" s="15">
        <f t="shared" si="82"/>
        <v>57277.440000000002</v>
      </c>
      <c r="R290" s="15">
        <f t="shared" si="83"/>
        <v>70722.365999999995</v>
      </c>
      <c r="S290" s="15">
        <f t="shared" si="84"/>
        <v>2125.44</v>
      </c>
      <c r="T290" s="17"/>
      <c r="U290" s="17"/>
      <c r="V290" s="17"/>
      <c r="W290" s="17"/>
      <c r="X290" s="17"/>
      <c r="Y290" s="17"/>
      <c r="Z290" s="17"/>
    </row>
    <row r="291" spans="1:26" s="20" customFormat="1" ht="13.5" thickBot="1" x14ac:dyDescent="0.25">
      <c r="G291" s="31"/>
      <c r="I291" s="22">
        <f t="shared" ref="I291:Z291" si="85">SUM(I276:I290)</f>
        <v>6481020</v>
      </c>
      <c r="J291" s="22">
        <f t="shared" si="85"/>
        <v>21000</v>
      </c>
      <c r="K291" s="22">
        <f t="shared" si="85"/>
        <v>540085</v>
      </c>
      <c r="L291" s="22">
        <f t="shared" si="85"/>
        <v>173611.79999999996</v>
      </c>
      <c r="M291" s="22">
        <f t="shared" si="85"/>
        <v>1853.9999999999995</v>
      </c>
      <c r="N291" s="22">
        <f t="shared" si="85"/>
        <v>100711</v>
      </c>
      <c r="O291" s="22">
        <f t="shared" si="85"/>
        <v>0</v>
      </c>
      <c r="P291" s="22">
        <f t="shared" si="85"/>
        <v>110177.34000000003</v>
      </c>
      <c r="Q291" s="22">
        <f t="shared" si="85"/>
        <v>859161.59999999986</v>
      </c>
      <c r="R291" s="22">
        <f t="shared" si="85"/>
        <v>1171120.3139999998</v>
      </c>
      <c r="S291" s="22">
        <f t="shared" si="85"/>
        <v>31881.599999999991</v>
      </c>
      <c r="T291" s="22">
        <f t="shared" si="85"/>
        <v>0</v>
      </c>
      <c r="U291" s="22">
        <f t="shared" si="85"/>
        <v>0</v>
      </c>
      <c r="V291" s="22">
        <f t="shared" si="85"/>
        <v>0</v>
      </c>
      <c r="W291" s="22">
        <f t="shared" si="85"/>
        <v>0</v>
      </c>
      <c r="X291" s="22">
        <f t="shared" si="85"/>
        <v>0</v>
      </c>
      <c r="Y291" s="22">
        <f t="shared" si="85"/>
        <v>0</v>
      </c>
      <c r="Z291" s="22">
        <f t="shared" si="85"/>
        <v>0</v>
      </c>
    </row>
    <row r="292" spans="1:26" s="20" customFormat="1" ht="13.5" thickTop="1" x14ac:dyDescent="0.2">
      <c r="I292" s="23"/>
      <c r="J292" s="23"/>
      <c r="K292" s="23"/>
      <c r="L292" s="23"/>
      <c r="M292" s="23"/>
      <c r="N292" s="24"/>
      <c r="O292" s="24"/>
      <c r="P292" s="23"/>
      <c r="Q292" s="23"/>
      <c r="R292" s="23"/>
      <c r="S292" s="23"/>
      <c r="T292" s="25"/>
      <c r="U292" s="25"/>
      <c r="V292" s="25"/>
      <c r="W292" s="25"/>
      <c r="X292" s="25"/>
      <c r="Y292" s="25"/>
      <c r="Z292" s="25"/>
    </row>
    <row r="293" spans="1:26" s="20" customFormat="1" x14ac:dyDescent="0.2">
      <c r="A293" s="26"/>
      <c r="B293" s="26"/>
      <c r="C293" s="26"/>
      <c r="D293" s="26"/>
      <c r="E293" s="26"/>
      <c r="F293" s="26"/>
      <c r="G293" s="26"/>
      <c r="H293" s="26"/>
      <c r="I293" s="27"/>
      <c r="J293" s="27"/>
      <c r="K293" s="27"/>
      <c r="L293" s="27"/>
      <c r="M293" s="27"/>
      <c r="N293" s="28"/>
      <c r="O293" s="28"/>
      <c r="P293" s="27"/>
      <c r="Q293" s="27"/>
      <c r="R293" s="27"/>
      <c r="S293" s="27"/>
      <c r="T293" s="28"/>
      <c r="U293" s="28"/>
      <c r="V293" s="28"/>
      <c r="W293" s="28"/>
      <c r="X293" s="28"/>
      <c r="Y293" s="28"/>
      <c r="Z293" s="28"/>
    </row>
    <row r="294" spans="1:26" x14ac:dyDescent="0.2">
      <c r="A294" s="13"/>
      <c r="B294" s="13"/>
      <c r="C294" s="13">
        <v>200204</v>
      </c>
      <c r="D294" s="13" t="s">
        <v>163</v>
      </c>
      <c r="E294" s="13" t="s">
        <v>36</v>
      </c>
      <c r="F294" s="13" t="s">
        <v>37</v>
      </c>
      <c r="G294" s="13">
        <v>501408</v>
      </c>
      <c r="H294" s="13">
        <v>12</v>
      </c>
      <c r="I294" s="15">
        <v>233916</v>
      </c>
      <c r="J294" s="15">
        <v>0</v>
      </c>
      <c r="K294" s="15">
        <v>19493</v>
      </c>
      <c r="L294" s="15">
        <f>964.51*12</f>
        <v>11574.119999999999</v>
      </c>
      <c r="M294" s="15">
        <f>10.3*12</f>
        <v>123.60000000000001</v>
      </c>
      <c r="N294" s="16"/>
      <c r="O294" s="16"/>
      <c r="P294" s="15">
        <f>I294*1.7%</f>
        <v>3976.5720000000001</v>
      </c>
      <c r="Q294" s="15">
        <f>4773.12*12</f>
        <v>57277.440000000002</v>
      </c>
      <c r="R294" s="15">
        <f>18.07%*I294</f>
        <v>42268.621200000001</v>
      </c>
      <c r="S294" s="15">
        <f>177.12*12</f>
        <v>2125.44</v>
      </c>
      <c r="T294" s="17"/>
      <c r="U294" s="17"/>
      <c r="V294" s="17"/>
      <c r="W294" s="17"/>
      <c r="X294" s="17"/>
      <c r="Y294" s="17"/>
      <c r="Z294" s="17"/>
    </row>
    <row r="295" spans="1:26" x14ac:dyDescent="0.2">
      <c r="A295" s="13"/>
      <c r="B295" s="13"/>
      <c r="C295" s="13">
        <v>200387</v>
      </c>
      <c r="D295" s="13" t="s">
        <v>164</v>
      </c>
      <c r="E295" s="13" t="s">
        <v>36</v>
      </c>
      <c r="F295" s="13" t="s">
        <v>34</v>
      </c>
      <c r="G295" s="13">
        <v>501408</v>
      </c>
      <c r="H295" s="13">
        <v>5</v>
      </c>
      <c r="I295" s="15">
        <v>605088</v>
      </c>
      <c r="J295" s="15">
        <v>0</v>
      </c>
      <c r="K295" s="15">
        <v>50424</v>
      </c>
      <c r="L295" s="15">
        <f>964.51*12</f>
        <v>11574.119999999999</v>
      </c>
      <c r="M295" s="15">
        <f>10.3*12</f>
        <v>123.60000000000001</v>
      </c>
      <c r="N295" s="16">
        <v>14308</v>
      </c>
      <c r="O295" s="16"/>
      <c r="P295" s="15">
        <f>I295*1.7%</f>
        <v>10286.496000000001</v>
      </c>
      <c r="Q295" s="15">
        <f>4773.12*12</f>
        <v>57277.440000000002</v>
      </c>
      <c r="R295" s="15">
        <f>18.07%*I295</f>
        <v>109339.4016</v>
      </c>
      <c r="S295" s="15">
        <f>177.12*12</f>
        <v>2125.44</v>
      </c>
      <c r="T295" s="17"/>
      <c r="U295" s="17"/>
      <c r="V295" s="17"/>
      <c r="W295" s="17"/>
      <c r="X295" s="17"/>
      <c r="Y295" s="17"/>
      <c r="Z295" s="17"/>
    </row>
    <row r="296" spans="1:26" s="20" customFormat="1" ht="13.5" thickBot="1" x14ac:dyDescent="0.25">
      <c r="G296" s="31"/>
      <c r="I296" s="22">
        <f t="shared" ref="I296:Z296" si="86">SUM(I294:I295)</f>
        <v>839004</v>
      </c>
      <c r="J296" s="22">
        <f t="shared" si="86"/>
        <v>0</v>
      </c>
      <c r="K296" s="22">
        <f t="shared" si="86"/>
        <v>69917</v>
      </c>
      <c r="L296" s="22">
        <f t="shared" si="86"/>
        <v>23148.239999999998</v>
      </c>
      <c r="M296" s="22">
        <f t="shared" si="86"/>
        <v>247.20000000000002</v>
      </c>
      <c r="N296" s="22">
        <f t="shared" si="86"/>
        <v>14308</v>
      </c>
      <c r="O296" s="22">
        <f t="shared" si="86"/>
        <v>0</v>
      </c>
      <c r="P296" s="22">
        <f t="shared" si="86"/>
        <v>14263.068000000001</v>
      </c>
      <c r="Q296" s="22">
        <f t="shared" si="86"/>
        <v>114554.88</v>
      </c>
      <c r="R296" s="22">
        <f t="shared" si="86"/>
        <v>151608.02280000001</v>
      </c>
      <c r="S296" s="22">
        <f t="shared" si="86"/>
        <v>4250.88</v>
      </c>
      <c r="T296" s="22">
        <f t="shared" si="86"/>
        <v>0</v>
      </c>
      <c r="U296" s="22">
        <f t="shared" si="86"/>
        <v>0</v>
      </c>
      <c r="V296" s="22">
        <f t="shared" si="86"/>
        <v>0</v>
      </c>
      <c r="W296" s="22">
        <f t="shared" si="86"/>
        <v>0</v>
      </c>
      <c r="X296" s="22">
        <f t="shared" si="86"/>
        <v>0</v>
      </c>
      <c r="Y296" s="22">
        <f t="shared" si="86"/>
        <v>0</v>
      </c>
      <c r="Z296" s="22">
        <f t="shared" si="86"/>
        <v>0</v>
      </c>
    </row>
    <row r="297" spans="1:26" s="20" customFormat="1" ht="13.5" thickTop="1" x14ac:dyDescent="0.2">
      <c r="I297" s="23"/>
      <c r="J297" s="23"/>
      <c r="K297" s="23"/>
      <c r="L297" s="23"/>
      <c r="M297" s="23"/>
      <c r="N297" s="24"/>
      <c r="O297" s="24"/>
      <c r="P297" s="23"/>
      <c r="Q297" s="23"/>
      <c r="R297" s="23"/>
      <c r="S297" s="23"/>
      <c r="T297" s="25"/>
      <c r="U297" s="25"/>
      <c r="V297" s="25"/>
      <c r="W297" s="25"/>
      <c r="X297" s="25"/>
      <c r="Y297" s="25"/>
      <c r="Z297" s="25"/>
    </row>
    <row r="298" spans="1:26" s="20" customFormat="1" x14ac:dyDescent="0.2">
      <c r="A298" s="26"/>
      <c r="B298" s="26"/>
      <c r="C298" s="26"/>
      <c r="D298" s="26"/>
      <c r="E298" s="26"/>
      <c r="F298" s="26"/>
      <c r="G298" s="26"/>
      <c r="H298" s="26"/>
      <c r="I298" s="27"/>
      <c r="J298" s="27"/>
      <c r="K298" s="27"/>
      <c r="L298" s="27"/>
      <c r="M298" s="27"/>
      <c r="N298" s="28"/>
      <c r="O298" s="28"/>
      <c r="P298" s="27"/>
      <c r="Q298" s="27"/>
      <c r="R298" s="27"/>
      <c r="S298" s="27"/>
      <c r="T298" s="28"/>
      <c r="U298" s="28"/>
      <c r="V298" s="28"/>
      <c r="W298" s="28"/>
      <c r="X298" s="28"/>
      <c r="Y298" s="28"/>
      <c r="Z298" s="28"/>
    </row>
    <row r="299" spans="1:26" x14ac:dyDescent="0.2">
      <c r="A299" s="13"/>
      <c r="B299" s="13"/>
      <c r="C299" s="13">
        <v>45269</v>
      </c>
      <c r="D299" s="13" t="s">
        <v>165</v>
      </c>
      <c r="E299" s="13" t="s">
        <v>36</v>
      </c>
      <c r="F299" s="13" t="s">
        <v>34</v>
      </c>
      <c r="G299" s="14">
        <v>501406</v>
      </c>
      <c r="H299" s="13">
        <v>3</v>
      </c>
      <c r="I299" s="15">
        <v>783828</v>
      </c>
      <c r="J299" s="15">
        <v>0</v>
      </c>
      <c r="K299" s="15">
        <v>65319</v>
      </c>
      <c r="L299" s="15">
        <f t="shared" ref="L299:L305" si="87">964.51*12</f>
        <v>11574.119999999999</v>
      </c>
      <c r="M299" s="15">
        <f t="shared" ref="M299:M305" si="88">10.3*12</f>
        <v>123.60000000000001</v>
      </c>
      <c r="N299" s="16">
        <v>18618</v>
      </c>
      <c r="O299" s="16"/>
      <c r="P299" s="15">
        <f t="shared" ref="P299:P305" si="89">I299*1.7%</f>
        <v>13325.076000000001</v>
      </c>
      <c r="Q299" s="15">
        <f t="shared" ref="Q299:Q305" si="90">4773.12*12</f>
        <v>57277.440000000002</v>
      </c>
      <c r="R299" s="15">
        <f t="shared" ref="R299:R305" si="91">18.07%*I299</f>
        <v>141637.71960000001</v>
      </c>
      <c r="S299" s="15">
        <f t="shared" ref="S299:S305" si="92">177.12*12</f>
        <v>2125.44</v>
      </c>
      <c r="T299" s="17"/>
      <c r="U299" s="17"/>
      <c r="V299" s="17"/>
      <c r="W299" s="17"/>
      <c r="X299" s="17"/>
      <c r="Y299" s="17"/>
      <c r="Z299" s="17"/>
    </row>
    <row r="300" spans="1:26" x14ac:dyDescent="0.2">
      <c r="A300" s="13"/>
      <c r="B300" s="13"/>
      <c r="C300" s="13">
        <v>52087</v>
      </c>
      <c r="D300" s="13" t="s">
        <v>166</v>
      </c>
      <c r="E300" s="13" t="s">
        <v>36</v>
      </c>
      <c r="F300" s="13" t="s">
        <v>37</v>
      </c>
      <c r="G300" s="14">
        <v>501406</v>
      </c>
      <c r="H300" s="13">
        <v>3</v>
      </c>
      <c r="I300" s="15">
        <v>713112</v>
      </c>
      <c r="J300" s="15">
        <v>0</v>
      </c>
      <c r="K300" s="15">
        <v>59426</v>
      </c>
      <c r="L300" s="15">
        <f t="shared" si="87"/>
        <v>11574.119999999999</v>
      </c>
      <c r="M300" s="15">
        <f t="shared" si="88"/>
        <v>123.60000000000001</v>
      </c>
      <c r="N300" s="16">
        <v>17980</v>
      </c>
      <c r="O300" s="16"/>
      <c r="P300" s="15">
        <f t="shared" si="89"/>
        <v>12122.904</v>
      </c>
      <c r="Q300" s="15">
        <f t="shared" si="90"/>
        <v>57277.440000000002</v>
      </c>
      <c r="R300" s="15">
        <f t="shared" si="91"/>
        <v>128859.33839999999</v>
      </c>
      <c r="S300" s="15">
        <f t="shared" si="92"/>
        <v>2125.44</v>
      </c>
      <c r="T300" s="17"/>
      <c r="U300" s="17"/>
      <c r="V300" s="17"/>
      <c r="W300" s="17"/>
      <c r="X300" s="17"/>
      <c r="Y300" s="17"/>
      <c r="Z300" s="17"/>
    </row>
    <row r="301" spans="1:26" x14ac:dyDescent="0.2">
      <c r="A301" s="13"/>
      <c r="B301" s="13"/>
      <c r="C301" s="13">
        <v>87214</v>
      </c>
      <c r="D301" s="13" t="s">
        <v>64</v>
      </c>
      <c r="E301" s="13" t="s">
        <v>36</v>
      </c>
      <c r="F301" s="13" t="s">
        <v>37</v>
      </c>
      <c r="G301" s="14">
        <v>501406</v>
      </c>
      <c r="H301" s="13">
        <v>7</v>
      </c>
      <c r="I301" s="15">
        <v>416988</v>
      </c>
      <c r="J301" s="15">
        <v>0</v>
      </c>
      <c r="K301" s="15">
        <v>34749</v>
      </c>
      <c r="L301" s="15">
        <f t="shared" si="87"/>
        <v>11574.119999999999</v>
      </c>
      <c r="M301" s="15">
        <f t="shared" si="88"/>
        <v>123.60000000000001</v>
      </c>
      <c r="N301" s="16"/>
      <c r="O301" s="16"/>
      <c r="P301" s="15">
        <f t="shared" si="89"/>
        <v>7088.7960000000003</v>
      </c>
      <c r="Q301" s="15">
        <f t="shared" si="90"/>
        <v>57277.440000000002</v>
      </c>
      <c r="R301" s="15">
        <f t="shared" si="91"/>
        <v>75349.731599999999</v>
      </c>
      <c r="S301" s="15">
        <f t="shared" si="92"/>
        <v>2125.44</v>
      </c>
      <c r="T301" s="17"/>
      <c r="U301" s="17"/>
      <c r="V301" s="17"/>
      <c r="W301" s="17"/>
      <c r="X301" s="17"/>
      <c r="Y301" s="17"/>
      <c r="Z301" s="17"/>
    </row>
    <row r="302" spans="1:26" x14ac:dyDescent="0.2">
      <c r="A302" s="13"/>
      <c r="B302" s="13"/>
      <c r="C302" s="13">
        <v>87379</v>
      </c>
      <c r="D302" s="13" t="s">
        <v>49</v>
      </c>
      <c r="E302" s="13" t="s">
        <v>36</v>
      </c>
      <c r="F302" s="13" t="s">
        <v>34</v>
      </c>
      <c r="G302" s="14">
        <v>501406</v>
      </c>
      <c r="H302" s="13">
        <v>1110</v>
      </c>
      <c r="I302" s="15">
        <v>300108</v>
      </c>
      <c r="J302" s="15">
        <v>0</v>
      </c>
      <c r="K302" s="15">
        <v>25009</v>
      </c>
      <c r="L302" s="15">
        <f t="shared" si="87"/>
        <v>11574.119999999999</v>
      </c>
      <c r="M302" s="15">
        <f t="shared" si="88"/>
        <v>123.60000000000001</v>
      </c>
      <c r="N302" s="16"/>
      <c r="O302" s="16"/>
      <c r="P302" s="15">
        <f t="shared" si="89"/>
        <v>5101.8360000000002</v>
      </c>
      <c r="Q302" s="15">
        <f t="shared" si="90"/>
        <v>57277.440000000002</v>
      </c>
      <c r="R302" s="15">
        <f t="shared" si="91"/>
        <v>54229.515599999999</v>
      </c>
      <c r="S302" s="15">
        <f t="shared" si="92"/>
        <v>2125.44</v>
      </c>
      <c r="T302" s="17"/>
      <c r="U302" s="17"/>
      <c r="V302" s="17"/>
      <c r="W302" s="17"/>
      <c r="X302" s="17"/>
      <c r="Y302" s="17"/>
      <c r="Z302" s="17"/>
    </row>
    <row r="303" spans="1:26" x14ac:dyDescent="0.2">
      <c r="A303" s="13"/>
      <c r="B303" s="13"/>
      <c r="C303" s="13">
        <v>87492</v>
      </c>
      <c r="D303" s="13" t="s">
        <v>64</v>
      </c>
      <c r="E303" s="13" t="s">
        <v>36</v>
      </c>
      <c r="F303" s="13" t="s">
        <v>37</v>
      </c>
      <c r="G303" s="14">
        <v>501406</v>
      </c>
      <c r="H303" s="13">
        <v>7</v>
      </c>
      <c r="I303" s="15">
        <v>416988</v>
      </c>
      <c r="J303" s="15">
        <v>0</v>
      </c>
      <c r="K303" s="15">
        <v>34749</v>
      </c>
      <c r="L303" s="15">
        <f t="shared" si="87"/>
        <v>11574.119999999999</v>
      </c>
      <c r="M303" s="15">
        <f t="shared" si="88"/>
        <v>123.60000000000001</v>
      </c>
      <c r="N303" s="16"/>
      <c r="O303" s="16"/>
      <c r="P303" s="15">
        <f t="shared" si="89"/>
        <v>7088.7960000000003</v>
      </c>
      <c r="Q303" s="15">
        <f t="shared" si="90"/>
        <v>57277.440000000002</v>
      </c>
      <c r="R303" s="15">
        <f t="shared" si="91"/>
        <v>75349.731599999999</v>
      </c>
      <c r="S303" s="15">
        <f t="shared" si="92"/>
        <v>2125.44</v>
      </c>
      <c r="T303" s="17"/>
      <c r="U303" s="17"/>
      <c r="V303" s="17"/>
      <c r="W303" s="17"/>
      <c r="X303" s="17"/>
      <c r="Y303" s="17"/>
      <c r="Z303" s="17"/>
    </row>
    <row r="304" spans="1:26" x14ac:dyDescent="0.2">
      <c r="A304" s="13"/>
      <c r="B304" s="13"/>
      <c r="C304" s="13">
        <v>87654</v>
      </c>
      <c r="D304" s="13" t="s">
        <v>49</v>
      </c>
      <c r="E304" s="13" t="s">
        <v>36</v>
      </c>
      <c r="F304" s="13" t="s">
        <v>34</v>
      </c>
      <c r="G304" s="14">
        <v>501406</v>
      </c>
      <c r="H304" s="13">
        <v>1110</v>
      </c>
      <c r="I304" s="15">
        <v>300108</v>
      </c>
      <c r="J304" s="15">
        <v>0</v>
      </c>
      <c r="K304" s="15">
        <v>25009</v>
      </c>
      <c r="L304" s="15">
        <f t="shared" si="87"/>
        <v>11574.119999999999</v>
      </c>
      <c r="M304" s="15">
        <f t="shared" si="88"/>
        <v>123.60000000000001</v>
      </c>
      <c r="N304" s="16"/>
      <c r="O304" s="16"/>
      <c r="P304" s="15">
        <f t="shared" si="89"/>
        <v>5101.8360000000002</v>
      </c>
      <c r="Q304" s="15">
        <f t="shared" si="90"/>
        <v>57277.440000000002</v>
      </c>
      <c r="R304" s="15">
        <f t="shared" si="91"/>
        <v>54229.515599999999</v>
      </c>
      <c r="S304" s="15">
        <f t="shared" si="92"/>
        <v>2125.44</v>
      </c>
      <c r="T304" s="17"/>
      <c r="U304" s="17"/>
      <c r="V304" s="17"/>
      <c r="W304" s="17"/>
      <c r="X304" s="17"/>
      <c r="Y304" s="17"/>
      <c r="Z304" s="17"/>
    </row>
    <row r="305" spans="1:26" x14ac:dyDescent="0.2">
      <c r="A305" s="13"/>
      <c r="B305" s="13"/>
      <c r="C305" s="13">
        <v>87984</v>
      </c>
      <c r="D305" s="13" t="s">
        <v>64</v>
      </c>
      <c r="E305" s="13" t="s">
        <v>36</v>
      </c>
      <c r="F305" s="13" t="s">
        <v>34</v>
      </c>
      <c r="G305" s="14">
        <v>501406</v>
      </c>
      <c r="H305" s="13">
        <v>7</v>
      </c>
      <c r="I305" s="15">
        <v>416988</v>
      </c>
      <c r="J305" s="15">
        <v>0</v>
      </c>
      <c r="K305" s="15">
        <v>34749</v>
      </c>
      <c r="L305" s="15">
        <f t="shared" si="87"/>
        <v>11574.119999999999</v>
      </c>
      <c r="M305" s="15">
        <f t="shared" si="88"/>
        <v>123.60000000000001</v>
      </c>
      <c r="N305" s="16"/>
      <c r="O305" s="16"/>
      <c r="P305" s="15">
        <f t="shared" si="89"/>
        <v>7088.7960000000003</v>
      </c>
      <c r="Q305" s="15">
        <f t="shared" si="90"/>
        <v>57277.440000000002</v>
      </c>
      <c r="R305" s="15">
        <f t="shared" si="91"/>
        <v>75349.731599999999</v>
      </c>
      <c r="S305" s="15">
        <f t="shared" si="92"/>
        <v>2125.44</v>
      </c>
      <c r="T305" s="17"/>
      <c r="U305" s="17"/>
      <c r="V305" s="17"/>
      <c r="W305" s="17"/>
      <c r="X305" s="17"/>
      <c r="Y305" s="17"/>
      <c r="Z305" s="17"/>
    </row>
    <row r="306" spans="1:26" s="20" customFormat="1" ht="13.5" thickBot="1" x14ac:dyDescent="0.25">
      <c r="G306" s="31"/>
      <c r="I306" s="22">
        <f t="shared" ref="I306:Z306" si="93">SUM(I299:I305)</f>
        <v>3348120</v>
      </c>
      <c r="J306" s="22">
        <f t="shared" si="93"/>
        <v>0</v>
      </c>
      <c r="K306" s="22">
        <f t="shared" si="93"/>
        <v>279010</v>
      </c>
      <c r="L306" s="22">
        <f t="shared" si="93"/>
        <v>81018.839999999982</v>
      </c>
      <c r="M306" s="22">
        <f t="shared" si="93"/>
        <v>865.2</v>
      </c>
      <c r="N306" s="22">
        <f t="shared" si="93"/>
        <v>36598</v>
      </c>
      <c r="O306" s="22">
        <f t="shared" si="93"/>
        <v>0</v>
      </c>
      <c r="P306" s="22">
        <f t="shared" si="93"/>
        <v>56918.040000000015</v>
      </c>
      <c r="Q306" s="22">
        <f t="shared" si="93"/>
        <v>400942.08000000002</v>
      </c>
      <c r="R306" s="22">
        <f t="shared" si="93"/>
        <v>605005.28399999999</v>
      </c>
      <c r="S306" s="22">
        <f t="shared" si="93"/>
        <v>14878.080000000002</v>
      </c>
      <c r="T306" s="22">
        <f t="shared" si="93"/>
        <v>0</v>
      </c>
      <c r="U306" s="22">
        <f t="shared" si="93"/>
        <v>0</v>
      </c>
      <c r="V306" s="22">
        <f t="shared" si="93"/>
        <v>0</v>
      </c>
      <c r="W306" s="22">
        <f t="shared" si="93"/>
        <v>0</v>
      </c>
      <c r="X306" s="22">
        <f t="shared" si="93"/>
        <v>0</v>
      </c>
      <c r="Y306" s="22">
        <f t="shared" si="93"/>
        <v>0</v>
      </c>
      <c r="Z306" s="22">
        <f t="shared" si="93"/>
        <v>0</v>
      </c>
    </row>
    <row r="307" spans="1:26" s="20" customFormat="1" ht="13.5" thickTop="1" x14ac:dyDescent="0.2">
      <c r="I307" s="23"/>
      <c r="J307" s="23"/>
      <c r="K307" s="23"/>
      <c r="L307" s="23"/>
      <c r="M307" s="23"/>
      <c r="N307" s="24"/>
      <c r="O307" s="24"/>
      <c r="P307" s="23"/>
      <c r="Q307" s="23"/>
      <c r="R307" s="23"/>
      <c r="S307" s="23"/>
      <c r="T307" s="25"/>
      <c r="U307" s="25"/>
      <c r="V307" s="25"/>
      <c r="W307" s="25"/>
      <c r="X307" s="25"/>
      <c r="Y307" s="25"/>
      <c r="Z307" s="25"/>
    </row>
    <row r="308" spans="1:26" s="20" customFormat="1" x14ac:dyDescent="0.2">
      <c r="A308" s="26"/>
      <c r="B308" s="26"/>
      <c r="C308" s="26"/>
      <c r="D308" s="26"/>
      <c r="E308" s="26"/>
      <c r="F308" s="26"/>
      <c r="G308" s="26"/>
      <c r="H308" s="26"/>
      <c r="I308" s="27"/>
      <c r="J308" s="27"/>
      <c r="K308" s="27"/>
      <c r="L308" s="27"/>
      <c r="M308" s="27"/>
      <c r="N308" s="28"/>
      <c r="O308" s="28"/>
      <c r="P308" s="27"/>
      <c r="Q308" s="27"/>
      <c r="R308" s="27"/>
      <c r="S308" s="27"/>
      <c r="T308" s="28"/>
      <c r="U308" s="28"/>
      <c r="V308" s="28"/>
      <c r="W308" s="28"/>
      <c r="X308" s="28"/>
      <c r="Y308" s="28"/>
      <c r="Z308" s="28"/>
    </row>
    <row r="309" spans="1:26" x14ac:dyDescent="0.2">
      <c r="A309" s="13"/>
      <c r="B309" s="13"/>
      <c r="C309" s="13">
        <v>200106</v>
      </c>
      <c r="D309" s="13" t="s">
        <v>167</v>
      </c>
      <c r="E309" s="13" t="s">
        <v>36</v>
      </c>
      <c r="F309" s="13" t="s">
        <v>34</v>
      </c>
      <c r="G309" s="13">
        <v>501441</v>
      </c>
      <c r="H309" s="13">
        <v>11</v>
      </c>
      <c r="I309" s="15">
        <v>255084</v>
      </c>
      <c r="J309" s="15">
        <v>0</v>
      </c>
      <c r="K309" s="15">
        <v>21257</v>
      </c>
      <c r="L309" s="15">
        <f>964.51*12</f>
        <v>11574.119999999999</v>
      </c>
      <c r="M309" s="15">
        <f>10.3*12</f>
        <v>123.60000000000001</v>
      </c>
      <c r="N309" s="16"/>
      <c r="O309" s="16"/>
      <c r="P309" s="15">
        <f>I309*1.7%</f>
        <v>4336.4279999999999</v>
      </c>
      <c r="Q309" s="15">
        <f>4773.12*12</f>
        <v>57277.440000000002</v>
      </c>
      <c r="R309" s="15">
        <f>18.07%*I309</f>
        <v>46093.678800000002</v>
      </c>
      <c r="S309" s="15">
        <f>177.12*12</f>
        <v>2125.44</v>
      </c>
      <c r="T309" s="17"/>
      <c r="U309" s="17"/>
      <c r="V309" s="17"/>
      <c r="W309" s="17"/>
      <c r="X309" s="17"/>
      <c r="Y309" s="17"/>
      <c r="Z309" s="17"/>
    </row>
    <row r="310" spans="1:26" s="20" customFormat="1" ht="13.5" thickBot="1" x14ac:dyDescent="0.25">
      <c r="G310" s="31"/>
      <c r="I310" s="22">
        <f t="shared" ref="I310:Z310" si="94">SUM(I309)</f>
        <v>255084</v>
      </c>
      <c r="J310" s="22">
        <f t="shared" si="94"/>
        <v>0</v>
      </c>
      <c r="K310" s="22">
        <f t="shared" si="94"/>
        <v>21257</v>
      </c>
      <c r="L310" s="22">
        <f t="shared" si="94"/>
        <v>11574.119999999999</v>
      </c>
      <c r="M310" s="22">
        <f t="shared" si="94"/>
        <v>123.60000000000001</v>
      </c>
      <c r="N310" s="22">
        <f t="shared" si="94"/>
        <v>0</v>
      </c>
      <c r="O310" s="22">
        <f t="shared" si="94"/>
        <v>0</v>
      </c>
      <c r="P310" s="22">
        <f t="shared" si="94"/>
        <v>4336.4279999999999</v>
      </c>
      <c r="Q310" s="22">
        <f t="shared" si="94"/>
        <v>57277.440000000002</v>
      </c>
      <c r="R310" s="22">
        <f t="shared" si="94"/>
        <v>46093.678800000002</v>
      </c>
      <c r="S310" s="22">
        <f t="shared" si="94"/>
        <v>2125.44</v>
      </c>
      <c r="T310" s="22">
        <f t="shared" si="94"/>
        <v>0</v>
      </c>
      <c r="U310" s="22">
        <f t="shared" si="94"/>
        <v>0</v>
      </c>
      <c r="V310" s="22">
        <f t="shared" si="94"/>
        <v>0</v>
      </c>
      <c r="W310" s="22">
        <f t="shared" si="94"/>
        <v>0</v>
      </c>
      <c r="X310" s="22">
        <f t="shared" si="94"/>
        <v>0</v>
      </c>
      <c r="Y310" s="22">
        <f t="shared" si="94"/>
        <v>0</v>
      </c>
      <c r="Z310" s="22">
        <f t="shared" si="94"/>
        <v>0</v>
      </c>
    </row>
    <row r="311" spans="1:26" s="20" customFormat="1" ht="13.5" thickTop="1" x14ac:dyDescent="0.2">
      <c r="I311" s="23"/>
      <c r="J311" s="23"/>
      <c r="K311" s="23"/>
      <c r="L311" s="23"/>
      <c r="M311" s="23"/>
      <c r="N311" s="24"/>
      <c r="O311" s="24"/>
      <c r="P311" s="23"/>
      <c r="Q311" s="23"/>
      <c r="R311" s="23"/>
      <c r="S311" s="23"/>
      <c r="T311" s="25"/>
      <c r="U311" s="25"/>
      <c r="V311" s="25"/>
      <c r="W311" s="25"/>
      <c r="X311" s="25"/>
      <c r="Y311" s="25"/>
      <c r="Z311" s="25"/>
    </row>
    <row r="312" spans="1:26" s="20" customFormat="1" x14ac:dyDescent="0.2">
      <c r="A312" s="26"/>
      <c r="B312" s="26"/>
      <c r="C312" s="26"/>
      <c r="D312" s="26"/>
      <c r="E312" s="26"/>
      <c r="F312" s="26"/>
      <c r="G312" s="26"/>
      <c r="H312" s="26"/>
      <c r="I312" s="27"/>
      <c r="J312" s="27"/>
      <c r="K312" s="27"/>
      <c r="L312" s="27"/>
      <c r="M312" s="27"/>
      <c r="N312" s="28"/>
      <c r="O312" s="28"/>
      <c r="P312" s="27"/>
      <c r="Q312" s="27"/>
      <c r="R312" s="27"/>
      <c r="S312" s="27"/>
      <c r="T312" s="28"/>
      <c r="U312" s="28"/>
      <c r="V312" s="28"/>
      <c r="W312" s="28"/>
      <c r="X312" s="28"/>
      <c r="Y312" s="28"/>
      <c r="Z312" s="28"/>
    </row>
    <row r="313" spans="1:26" x14ac:dyDescent="0.2">
      <c r="A313" s="13"/>
      <c r="B313" s="13"/>
      <c r="C313" s="13">
        <v>8345</v>
      </c>
      <c r="D313" s="13" t="s">
        <v>158</v>
      </c>
      <c r="E313" s="13" t="s">
        <v>33</v>
      </c>
      <c r="F313" s="13" t="s">
        <v>34</v>
      </c>
      <c r="G313" s="13">
        <v>501442</v>
      </c>
      <c r="H313" s="13">
        <v>5</v>
      </c>
      <c r="I313" s="15">
        <v>605088</v>
      </c>
      <c r="J313" s="15">
        <f>500*12</f>
        <v>6000</v>
      </c>
      <c r="K313" s="15">
        <v>50424</v>
      </c>
      <c r="L313" s="15">
        <f>964.51*12</f>
        <v>11574.119999999999</v>
      </c>
      <c r="M313" s="15">
        <f>10.3*12</f>
        <v>123.60000000000001</v>
      </c>
      <c r="N313" s="16">
        <v>15862</v>
      </c>
      <c r="O313" s="16"/>
      <c r="P313" s="15">
        <f t="shared" ref="P313:P336" si="95">I313*1.7%</f>
        <v>10286.496000000001</v>
      </c>
      <c r="Q313" s="15">
        <f t="shared" ref="Q313:Q336" si="96">4773.12*12</f>
        <v>57277.440000000002</v>
      </c>
      <c r="R313" s="15">
        <f t="shared" ref="R313:R336" si="97">18.07%*I313</f>
        <v>109339.4016</v>
      </c>
      <c r="S313" s="15">
        <f t="shared" ref="S313:S336" si="98">177.12*12</f>
        <v>2125.44</v>
      </c>
      <c r="T313" s="17"/>
      <c r="U313" s="17"/>
      <c r="V313" s="17"/>
      <c r="W313" s="17"/>
      <c r="X313" s="17"/>
      <c r="Y313" s="17"/>
      <c r="Z313" s="17"/>
    </row>
    <row r="314" spans="1:26" x14ac:dyDescent="0.2">
      <c r="A314" s="13"/>
      <c r="B314" s="13"/>
      <c r="C314" s="13">
        <v>10304</v>
      </c>
      <c r="D314" s="13" t="s">
        <v>168</v>
      </c>
      <c r="E314" s="13" t="s">
        <v>33</v>
      </c>
      <c r="F314" s="13" t="s">
        <v>34</v>
      </c>
      <c r="G314" s="13">
        <v>501442</v>
      </c>
      <c r="H314" s="13">
        <v>7</v>
      </c>
      <c r="I314" s="15">
        <v>396485</v>
      </c>
      <c r="J314" s="15">
        <v>0</v>
      </c>
      <c r="K314" s="15">
        <f>I314/12</f>
        <v>33040.416666666664</v>
      </c>
      <c r="L314" s="15">
        <f>964.51*12</f>
        <v>11574.119999999999</v>
      </c>
      <c r="M314" s="15">
        <f>10.3*12</f>
        <v>123.60000000000001</v>
      </c>
      <c r="N314" s="16"/>
      <c r="O314" s="16"/>
      <c r="P314" s="15">
        <f t="shared" si="95"/>
        <v>6740.2450000000008</v>
      </c>
      <c r="Q314" s="15">
        <f t="shared" si="96"/>
        <v>57277.440000000002</v>
      </c>
      <c r="R314" s="15">
        <f t="shared" si="97"/>
        <v>71644.839500000002</v>
      </c>
      <c r="S314" s="15">
        <f t="shared" si="98"/>
        <v>2125.44</v>
      </c>
      <c r="T314" s="17"/>
      <c r="U314" s="17"/>
      <c r="V314" s="17"/>
      <c r="W314" s="17"/>
      <c r="X314" s="17"/>
      <c r="Y314" s="17"/>
      <c r="Z314" s="17"/>
    </row>
    <row r="315" spans="1:26" x14ac:dyDescent="0.2">
      <c r="A315" s="13"/>
      <c r="B315" s="13"/>
      <c r="C315" s="13">
        <v>16007</v>
      </c>
      <c r="D315" s="13" t="s">
        <v>169</v>
      </c>
      <c r="E315" s="13" t="s">
        <v>33</v>
      </c>
      <c r="F315" s="13" t="s">
        <v>34</v>
      </c>
      <c r="G315" s="13">
        <v>501442</v>
      </c>
      <c r="H315" s="13">
        <v>6</v>
      </c>
      <c r="I315" s="15">
        <v>494856</v>
      </c>
      <c r="J315" s="15">
        <v>0</v>
      </c>
      <c r="K315" s="15">
        <v>41238</v>
      </c>
      <c r="L315" s="15">
        <f>964.51*12</f>
        <v>11574.119999999999</v>
      </c>
      <c r="M315" s="15">
        <f>10.3*12</f>
        <v>123.60000000000001</v>
      </c>
      <c r="N315" s="16">
        <v>9254.25</v>
      </c>
      <c r="O315" s="16"/>
      <c r="P315" s="15">
        <f t="shared" si="95"/>
        <v>8412.5520000000015</v>
      </c>
      <c r="Q315" s="15">
        <f t="shared" si="96"/>
        <v>57277.440000000002</v>
      </c>
      <c r="R315" s="15">
        <f t="shared" si="97"/>
        <v>89420.479200000002</v>
      </c>
      <c r="S315" s="15">
        <f t="shared" si="98"/>
        <v>2125.44</v>
      </c>
      <c r="T315" s="17"/>
      <c r="U315" s="17"/>
      <c r="V315" s="17"/>
      <c r="W315" s="17"/>
      <c r="X315" s="17"/>
      <c r="Y315" s="17"/>
      <c r="Z315" s="17"/>
    </row>
    <row r="316" spans="1:26" x14ac:dyDescent="0.2">
      <c r="A316" s="13"/>
      <c r="B316" s="13"/>
      <c r="C316" s="13">
        <v>26505</v>
      </c>
      <c r="D316" s="13" t="s">
        <v>170</v>
      </c>
      <c r="E316" s="13" t="s">
        <v>36</v>
      </c>
      <c r="F316" s="13" t="s">
        <v>34</v>
      </c>
      <c r="G316" s="13">
        <v>501442</v>
      </c>
      <c r="H316" s="13" t="s">
        <v>38</v>
      </c>
      <c r="I316" s="37">
        <v>1502124</v>
      </c>
      <c r="J316" s="15">
        <f>1000*12</f>
        <v>12000</v>
      </c>
      <c r="K316" s="15">
        <v>0</v>
      </c>
      <c r="L316" s="15">
        <v>0</v>
      </c>
      <c r="M316" s="15">
        <v>0</v>
      </c>
      <c r="N316" s="16">
        <v>0</v>
      </c>
      <c r="O316" s="16">
        <v>0</v>
      </c>
      <c r="P316" s="15">
        <f t="shared" si="95"/>
        <v>25536.108</v>
      </c>
      <c r="Q316" s="15">
        <f t="shared" si="96"/>
        <v>57277.440000000002</v>
      </c>
      <c r="R316" s="15">
        <f t="shared" si="97"/>
        <v>271433.80680000002</v>
      </c>
      <c r="S316" s="15">
        <f t="shared" si="98"/>
        <v>2125.44</v>
      </c>
      <c r="T316" s="17"/>
      <c r="U316" s="17"/>
      <c r="V316" s="17"/>
      <c r="W316" s="17"/>
      <c r="X316" s="17"/>
      <c r="Y316" s="17"/>
      <c r="Z316" s="17"/>
    </row>
    <row r="317" spans="1:26" x14ac:dyDescent="0.2">
      <c r="A317" s="13"/>
      <c r="B317" s="13"/>
      <c r="C317" s="13">
        <v>27892</v>
      </c>
      <c r="D317" s="13" t="s">
        <v>156</v>
      </c>
      <c r="E317" s="13" t="s">
        <v>36</v>
      </c>
      <c r="F317" s="13" t="s">
        <v>34</v>
      </c>
      <c r="G317" s="13">
        <v>501442</v>
      </c>
      <c r="H317" s="13">
        <v>6</v>
      </c>
      <c r="I317" s="15">
        <v>537492</v>
      </c>
      <c r="J317" s="15">
        <v>0</v>
      </c>
      <c r="K317" s="15">
        <v>44791</v>
      </c>
      <c r="L317" s="15">
        <f t="shared" ref="L317:L336" si="99">964.51*12</f>
        <v>11574.119999999999</v>
      </c>
      <c r="M317" s="15">
        <f t="shared" ref="M317:M336" si="100">10.3*12</f>
        <v>123.60000000000001</v>
      </c>
      <c r="N317" s="16">
        <v>10746.75</v>
      </c>
      <c r="O317" s="16"/>
      <c r="P317" s="15">
        <f t="shared" si="95"/>
        <v>9137.3640000000014</v>
      </c>
      <c r="Q317" s="15">
        <f t="shared" si="96"/>
        <v>57277.440000000002</v>
      </c>
      <c r="R317" s="15">
        <f t="shared" si="97"/>
        <v>97124.804399999994</v>
      </c>
      <c r="S317" s="15">
        <f t="shared" si="98"/>
        <v>2125.44</v>
      </c>
      <c r="T317" s="17"/>
      <c r="U317" s="17"/>
      <c r="V317" s="17"/>
      <c r="W317" s="17"/>
      <c r="X317" s="17"/>
      <c r="Y317" s="17"/>
      <c r="Z317" s="17"/>
    </row>
    <row r="318" spans="1:26" x14ac:dyDescent="0.2">
      <c r="A318" s="13"/>
      <c r="B318" s="13"/>
      <c r="C318" s="13">
        <v>47775</v>
      </c>
      <c r="D318" s="13" t="s">
        <v>171</v>
      </c>
      <c r="E318" s="13" t="s">
        <v>36</v>
      </c>
      <c r="F318" s="13" t="s">
        <v>37</v>
      </c>
      <c r="G318" s="13">
        <v>501442</v>
      </c>
      <c r="H318" s="13">
        <v>6</v>
      </c>
      <c r="I318" s="15">
        <v>537492</v>
      </c>
      <c r="J318" s="15">
        <v>0</v>
      </c>
      <c r="K318" s="15">
        <v>44791</v>
      </c>
      <c r="L318" s="15">
        <f t="shared" si="99"/>
        <v>11574.119999999999</v>
      </c>
      <c r="M318" s="15">
        <f t="shared" si="100"/>
        <v>123.60000000000001</v>
      </c>
      <c r="N318" s="16">
        <v>10746.75</v>
      </c>
      <c r="O318" s="16"/>
      <c r="P318" s="15">
        <f t="shared" si="95"/>
        <v>9137.3640000000014</v>
      </c>
      <c r="Q318" s="15">
        <f t="shared" si="96"/>
        <v>57277.440000000002</v>
      </c>
      <c r="R318" s="15">
        <f t="shared" si="97"/>
        <v>97124.804399999994</v>
      </c>
      <c r="S318" s="15">
        <f t="shared" si="98"/>
        <v>2125.44</v>
      </c>
      <c r="T318" s="17"/>
      <c r="U318" s="17"/>
      <c r="V318" s="17"/>
      <c r="W318" s="17"/>
      <c r="X318" s="17"/>
      <c r="Y318" s="17"/>
      <c r="Z318" s="17"/>
    </row>
    <row r="319" spans="1:26" x14ac:dyDescent="0.2">
      <c r="A319" s="13"/>
      <c r="B319" s="13"/>
      <c r="C319" s="13">
        <v>50254</v>
      </c>
      <c r="D319" s="13" t="s">
        <v>172</v>
      </c>
      <c r="E319" s="13" t="s">
        <v>36</v>
      </c>
      <c r="F319" s="13" t="s">
        <v>34</v>
      </c>
      <c r="G319" s="13">
        <v>501442</v>
      </c>
      <c r="H319" s="13">
        <v>6</v>
      </c>
      <c r="I319" s="15">
        <v>494856</v>
      </c>
      <c r="J319" s="15">
        <v>0</v>
      </c>
      <c r="K319" s="15">
        <v>41238</v>
      </c>
      <c r="L319" s="15">
        <f t="shared" si="99"/>
        <v>11574.119999999999</v>
      </c>
      <c r="M319" s="15">
        <f t="shared" si="100"/>
        <v>123.60000000000001</v>
      </c>
      <c r="N319" s="16">
        <v>9254.25</v>
      </c>
      <c r="O319" s="16"/>
      <c r="P319" s="15">
        <f t="shared" si="95"/>
        <v>8412.5520000000015</v>
      </c>
      <c r="Q319" s="15">
        <f t="shared" si="96"/>
        <v>57277.440000000002</v>
      </c>
      <c r="R319" s="15">
        <f t="shared" si="97"/>
        <v>89420.479200000002</v>
      </c>
      <c r="S319" s="15">
        <f t="shared" si="98"/>
        <v>2125.44</v>
      </c>
      <c r="T319" s="17"/>
      <c r="U319" s="17"/>
      <c r="V319" s="17"/>
      <c r="W319" s="17"/>
      <c r="X319" s="17"/>
      <c r="Y319" s="17"/>
      <c r="Z319" s="17"/>
    </row>
    <row r="320" spans="1:26" x14ac:dyDescent="0.2">
      <c r="A320" s="13"/>
      <c r="B320" s="13"/>
      <c r="C320" s="13">
        <v>50322</v>
      </c>
      <c r="D320" s="13" t="s">
        <v>158</v>
      </c>
      <c r="E320" s="13" t="s">
        <v>36</v>
      </c>
      <c r="F320" s="13" t="s">
        <v>37</v>
      </c>
      <c r="G320" s="13">
        <v>501442</v>
      </c>
      <c r="H320" s="13">
        <v>5</v>
      </c>
      <c r="I320" s="15">
        <v>605088</v>
      </c>
      <c r="J320" s="15">
        <v>0</v>
      </c>
      <c r="K320" s="15">
        <v>50424</v>
      </c>
      <c r="L320" s="15">
        <f t="shared" si="99"/>
        <v>11574.119999999999</v>
      </c>
      <c r="M320" s="15">
        <f t="shared" si="100"/>
        <v>123.60000000000001</v>
      </c>
      <c r="N320" s="16">
        <v>15862</v>
      </c>
      <c r="O320" s="16"/>
      <c r="P320" s="15">
        <f t="shared" si="95"/>
        <v>10286.496000000001</v>
      </c>
      <c r="Q320" s="15">
        <f t="shared" si="96"/>
        <v>57277.440000000002</v>
      </c>
      <c r="R320" s="15">
        <f t="shared" si="97"/>
        <v>109339.4016</v>
      </c>
      <c r="S320" s="15">
        <f t="shared" si="98"/>
        <v>2125.44</v>
      </c>
      <c r="T320" s="17"/>
      <c r="U320" s="17"/>
      <c r="V320" s="17"/>
      <c r="W320" s="17"/>
      <c r="X320" s="17"/>
      <c r="Y320" s="17"/>
      <c r="Z320" s="17"/>
    </row>
    <row r="321" spans="1:26" x14ac:dyDescent="0.2">
      <c r="A321" s="13"/>
      <c r="B321" s="13"/>
      <c r="C321" s="13">
        <v>54563</v>
      </c>
      <c r="D321" s="13" t="s">
        <v>158</v>
      </c>
      <c r="E321" s="13" t="s">
        <v>36</v>
      </c>
      <c r="F321" s="13" t="s">
        <v>34</v>
      </c>
      <c r="G321" s="13">
        <v>501442</v>
      </c>
      <c r="H321" s="13">
        <v>5</v>
      </c>
      <c r="I321" s="15">
        <v>605088</v>
      </c>
      <c r="J321" s="15">
        <v>0</v>
      </c>
      <c r="K321" s="15">
        <v>50424</v>
      </c>
      <c r="L321" s="15">
        <f t="shared" si="99"/>
        <v>11574.119999999999</v>
      </c>
      <c r="M321" s="15">
        <f t="shared" si="100"/>
        <v>123.60000000000001</v>
      </c>
      <c r="N321" s="16">
        <v>13764</v>
      </c>
      <c r="O321" s="16"/>
      <c r="P321" s="15">
        <f t="shared" si="95"/>
        <v>10286.496000000001</v>
      </c>
      <c r="Q321" s="15">
        <f t="shared" si="96"/>
        <v>57277.440000000002</v>
      </c>
      <c r="R321" s="15">
        <f t="shared" si="97"/>
        <v>109339.4016</v>
      </c>
      <c r="S321" s="15">
        <f t="shared" si="98"/>
        <v>2125.44</v>
      </c>
      <c r="T321" s="17"/>
      <c r="U321" s="17"/>
      <c r="V321" s="17"/>
      <c r="W321" s="17"/>
      <c r="X321" s="17"/>
      <c r="Y321" s="17"/>
      <c r="Z321" s="17"/>
    </row>
    <row r="322" spans="1:26" x14ac:dyDescent="0.2">
      <c r="A322" s="13"/>
      <c r="B322" s="13"/>
      <c r="C322" s="13">
        <v>54917</v>
      </c>
      <c r="D322" s="13" t="s">
        <v>173</v>
      </c>
      <c r="E322" s="13" t="s">
        <v>36</v>
      </c>
      <c r="F322" s="13" t="s">
        <v>37</v>
      </c>
      <c r="G322" s="13">
        <v>501442</v>
      </c>
      <c r="H322" s="13">
        <v>3</v>
      </c>
      <c r="I322" s="15">
        <v>783828</v>
      </c>
      <c r="J322" s="15">
        <f>750*12</f>
        <v>9000</v>
      </c>
      <c r="K322" s="15">
        <v>65319</v>
      </c>
      <c r="L322" s="15">
        <f t="shared" si="99"/>
        <v>11574.119999999999</v>
      </c>
      <c r="M322" s="15">
        <f t="shared" si="100"/>
        <v>123.60000000000001</v>
      </c>
      <c r="N322" s="16">
        <v>18618</v>
      </c>
      <c r="O322" s="16"/>
      <c r="P322" s="15">
        <f t="shared" si="95"/>
        <v>13325.076000000001</v>
      </c>
      <c r="Q322" s="15">
        <f t="shared" si="96"/>
        <v>57277.440000000002</v>
      </c>
      <c r="R322" s="15">
        <f t="shared" si="97"/>
        <v>141637.71960000001</v>
      </c>
      <c r="S322" s="15">
        <f t="shared" si="98"/>
        <v>2125.44</v>
      </c>
      <c r="T322" s="17"/>
      <c r="U322" s="17"/>
      <c r="V322" s="17"/>
      <c r="W322" s="17"/>
      <c r="X322" s="17"/>
      <c r="Y322" s="17"/>
      <c r="Z322" s="17"/>
    </row>
    <row r="323" spans="1:26" x14ac:dyDescent="0.2">
      <c r="A323" s="13"/>
      <c r="B323" s="13"/>
      <c r="C323" s="13">
        <v>84576</v>
      </c>
      <c r="D323" s="13" t="s">
        <v>174</v>
      </c>
      <c r="E323" s="13" t="s">
        <v>36</v>
      </c>
      <c r="F323" s="13" t="s">
        <v>37</v>
      </c>
      <c r="G323" s="13">
        <v>501442</v>
      </c>
      <c r="H323" s="13">
        <v>6</v>
      </c>
      <c r="I323" s="15">
        <v>494856</v>
      </c>
      <c r="J323" s="15">
        <v>0</v>
      </c>
      <c r="K323" s="15">
        <v>41238</v>
      </c>
      <c r="L323" s="15">
        <f t="shared" si="99"/>
        <v>11574.119999999999</v>
      </c>
      <c r="M323" s="15">
        <f t="shared" si="100"/>
        <v>123.60000000000001</v>
      </c>
      <c r="N323" s="16">
        <v>9254.25</v>
      </c>
      <c r="O323" s="16"/>
      <c r="P323" s="15">
        <f t="shared" si="95"/>
        <v>8412.5520000000015</v>
      </c>
      <c r="Q323" s="15">
        <f t="shared" si="96"/>
        <v>57277.440000000002</v>
      </c>
      <c r="R323" s="15">
        <f t="shared" si="97"/>
        <v>89420.479200000002</v>
      </c>
      <c r="S323" s="15">
        <f t="shared" si="98"/>
        <v>2125.44</v>
      </c>
      <c r="T323" s="17"/>
      <c r="U323" s="17"/>
      <c r="V323" s="17"/>
      <c r="W323" s="17"/>
      <c r="X323" s="17"/>
      <c r="Y323" s="17"/>
      <c r="Z323" s="17"/>
    </row>
    <row r="324" spans="1:26" x14ac:dyDescent="0.2">
      <c r="A324" s="13"/>
      <c r="B324" s="13"/>
      <c r="C324" s="13">
        <v>84589</v>
      </c>
      <c r="D324" s="13" t="s">
        <v>175</v>
      </c>
      <c r="E324" s="13" t="s">
        <v>36</v>
      </c>
      <c r="F324" s="13" t="s">
        <v>34</v>
      </c>
      <c r="G324" s="13">
        <v>501442</v>
      </c>
      <c r="H324" s="13">
        <v>706</v>
      </c>
      <c r="I324" s="15">
        <v>537492</v>
      </c>
      <c r="J324" s="15">
        <v>0</v>
      </c>
      <c r="K324" s="15">
        <v>44791</v>
      </c>
      <c r="L324" s="15">
        <f t="shared" si="99"/>
        <v>11574.119999999999</v>
      </c>
      <c r="M324" s="15">
        <f t="shared" si="100"/>
        <v>123.60000000000001</v>
      </c>
      <c r="N324" s="16">
        <v>10746.75</v>
      </c>
      <c r="O324" s="16"/>
      <c r="P324" s="15">
        <f t="shared" si="95"/>
        <v>9137.3640000000014</v>
      </c>
      <c r="Q324" s="15">
        <f t="shared" si="96"/>
        <v>57277.440000000002</v>
      </c>
      <c r="R324" s="15">
        <f t="shared" si="97"/>
        <v>97124.804399999994</v>
      </c>
      <c r="S324" s="15">
        <f t="shared" si="98"/>
        <v>2125.44</v>
      </c>
      <c r="T324" s="17"/>
      <c r="U324" s="17"/>
      <c r="V324" s="17"/>
      <c r="W324" s="17"/>
      <c r="X324" s="17"/>
      <c r="Y324" s="17"/>
      <c r="Z324" s="17"/>
    </row>
    <row r="325" spans="1:26" x14ac:dyDescent="0.2">
      <c r="A325" s="13"/>
      <c r="B325" s="13"/>
      <c r="C325" s="13">
        <v>200027</v>
      </c>
      <c r="D325" s="13" t="s">
        <v>169</v>
      </c>
      <c r="E325" s="13" t="s">
        <v>36</v>
      </c>
      <c r="F325" s="13" t="s">
        <v>37</v>
      </c>
      <c r="G325" s="13">
        <v>501442</v>
      </c>
      <c r="H325" s="13">
        <v>6</v>
      </c>
      <c r="I325" s="15">
        <v>454956</v>
      </c>
      <c r="J325" s="15">
        <v>0</v>
      </c>
      <c r="K325" s="15">
        <v>37913</v>
      </c>
      <c r="L325" s="15">
        <f t="shared" si="99"/>
        <v>11574.119999999999</v>
      </c>
      <c r="M325" s="15">
        <f t="shared" si="100"/>
        <v>123.60000000000001</v>
      </c>
      <c r="N325" s="16">
        <v>7926.75</v>
      </c>
      <c r="O325" s="16"/>
      <c r="P325" s="15">
        <f t="shared" si="95"/>
        <v>7734.2520000000004</v>
      </c>
      <c r="Q325" s="15">
        <f t="shared" si="96"/>
        <v>57277.440000000002</v>
      </c>
      <c r="R325" s="15">
        <f t="shared" si="97"/>
        <v>82210.549199999994</v>
      </c>
      <c r="S325" s="15">
        <f t="shared" si="98"/>
        <v>2125.44</v>
      </c>
      <c r="T325" s="17"/>
      <c r="U325" s="17"/>
      <c r="V325" s="17"/>
      <c r="W325" s="17"/>
      <c r="X325" s="17"/>
      <c r="Y325" s="17"/>
      <c r="Z325" s="17"/>
    </row>
    <row r="326" spans="1:26" x14ac:dyDescent="0.2">
      <c r="A326" s="13"/>
      <c r="B326" s="13"/>
      <c r="C326" s="13">
        <v>200028</v>
      </c>
      <c r="D326" s="13" t="s">
        <v>174</v>
      </c>
      <c r="E326" s="13" t="s">
        <v>36</v>
      </c>
      <c r="F326" s="13" t="s">
        <v>34</v>
      </c>
      <c r="G326" s="13">
        <v>501442</v>
      </c>
      <c r="H326" s="13">
        <v>6</v>
      </c>
      <c r="I326" s="15">
        <v>454956</v>
      </c>
      <c r="J326" s="15">
        <v>0</v>
      </c>
      <c r="K326" s="15">
        <v>37913</v>
      </c>
      <c r="L326" s="15">
        <f t="shared" si="99"/>
        <v>11574.119999999999</v>
      </c>
      <c r="M326" s="15">
        <f t="shared" si="100"/>
        <v>123.60000000000001</v>
      </c>
      <c r="N326" s="16">
        <v>7926.75</v>
      </c>
      <c r="O326" s="16"/>
      <c r="P326" s="15">
        <f t="shared" si="95"/>
        <v>7734.2520000000004</v>
      </c>
      <c r="Q326" s="15">
        <f t="shared" si="96"/>
        <v>57277.440000000002</v>
      </c>
      <c r="R326" s="15">
        <f t="shared" si="97"/>
        <v>82210.549199999994</v>
      </c>
      <c r="S326" s="15">
        <f t="shared" si="98"/>
        <v>2125.44</v>
      </c>
      <c r="T326" s="17"/>
      <c r="U326" s="17"/>
      <c r="V326" s="17"/>
      <c r="W326" s="17"/>
      <c r="X326" s="17"/>
      <c r="Y326" s="17"/>
      <c r="Z326" s="17"/>
    </row>
    <row r="327" spans="1:26" x14ac:dyDescent="0.2">
      <c r="A327" s="13"/>
      <c r="B327" s="13"/>
      <c r="C327" s="13">
        <v>200029</v>
      </c>
      <c r="D327" s="13" t="s">
        <v>169</v>
      </c>
      <c r="E327" s="13" t="s">
        <v>36</v>
      </c>
      <c r="F327" s="13" t="s">
        <v>37</v>
      </c>
      <c r="G327" s="13">
        <v>501442</v>
      </c>
      <c r="H327" s="13">
        <v>6</v>
      </c>
      <c r="I327" s="15">
        <v>454956</v>
      </c>
      <c r="J327" s="15">
        <v>0</v>
      </c>
      <c r="K327" s="15">
        <v>37913</v>
      </c>
      <c r="L327" s="15">
        <f t="shared" si="99"/>
        <v>11574.119999999999</v>
      </c>
      <c r="M327" s="15">
        <f t="shared" si="100"/>
        <v>123.60000000000001</v>
      </c>
      <c r="N327" s="16">
        <v>12762</v>
      </c>
      <c r="O327" s="16"/>
      <c r="P327" s="15">
        <f t="shared" si="95"/>
        <v>7734.2520000000004</v>
      </c>
      <c r="Q327" s="15">
        <f t="shared" si="96"/>
        <v>57277.440000000002</v>
      </c>
      <c r="R327" s="15">
        <f t="shared" si="97"/>
        <v>82210.549199999994</v>
      </c>
      <c r="S327" s="15">
        <f t="shared" si="98"/>
        <v>2125.44</v>
      </c>
      <c r="T327" s="17"/>
      <c r="U327" s="17"/>
      <c r="V327" s="17"/>
      <c r="W327" s="17"/>
      <c r="X327" s="17"/>
      <c r="Y327" s="17"/>
      <c r="Z327" s="17"/>
    </row>
    <row r="328" spans="1:26" x14ac:dyDescent="0.2">
      <c r="A328" s="13"/>
      <c r="B328" s="13"/>
      <c r="C328" s="13">
        <v>200066</v>
      </c>
      <c r="D328" s="13" t="s">
        <v>168</v>
      </c>
      <c r="E328" s="13" t="s">
        <v>109</v>
      </c>
      <c r="F328" s="13" t="s">
        <v>34</v>
      </c>
      <c r="G328" s="13">
        <v>501442</v>
      </c>
      <c r="H328" s="13">
        <v>7</v>
      </c>
      <c r="I328" s="15">
        <v>447984</v>
      </c>
      <c r="J328" s="15">
        <v>0</v>
      </c>
      <c r="K328" s="15">
        <v>37332</v>
      </c>
      <c r="L328" s="15">
        <f t="shared" si="99"/>
        <v>11574.119999999999</v>
      </c>
      <c r="M328" s="15">
        <f t="shared" si="100"/>
        <v>123.60000000000001</v>
      </c>
      <c r="N328" s="16">
        <v>15862</v>
      </c>
      <c r="O328" s="16"/>
      <c r="P328" s="15">
        <f t="shared" si="95"/>
        <v>7615.728000000001</v>
      </c>
      <c r="Q328" s="15">
        <f t="shared" si="96"/>
        <v>57277.440000000002</v>
      </c>
      <c r="R328" s="15">
        <f t="shared" si="97"/>
        <v>80950.708799999993</v>
      </c>
      <c r="S328" s="15">
        <f t="shared" si="98"/>
        <v>2125.44</v>
      </c>
      <c r="T328" s="17"/>
      <c r="U328" s="17"/>
      <c r="V328" s="17"/>
      <c r="W328" s="17"/>
      <c r="X328" s="17"/>
      <c r="Y328" s="17"/>
      <c r="Z328" s="17"/>
    </row>
    <row r="329" spans="1:26" x14ac:dyDescent="0.2">
      <c r="A329" s="13"/>
      <c r="B329" s="13"/>
      <c r="C329" s="13">
        <v>200105</v>
      </c>
      <c r="D329" s="13" t="s">
        <v>176</v>
      </c>
      <c r="E329" s="13" t="s">
        <v>36</v>
      </c>
      <c r="F329" s="13" t="s">
        <v>34</v>
      </c>
      <c r="G329" s="13">
        <v>501442</v>
      </c>
      <c r="H329" s="13">
        <v>6</v>
      </c>
      <c r="I329" s="15">
        <v>537492</v>
      </c>
      <c r="J329" s="15">
        <v>0</v>
      </c>
      <c r="K329" s="15">
        <v>44791</v>
      </c>
      <c r="L329" s="15">
        <f t="shared" si="99"/>
        <v>11574.119999999999</v>
      </c>
      <c r="M329" s="15">
        <f t="shared" si="100"/>
        <v>123.60000000000001</v>
      </c>
      <c r="N329" s="16">
        <v>10746.75</v>
      </c>
      <c r="O329" s="16"/>
      <c r="P329" s="15">
        <f t="shared" si="95"/>
        <v>9137.3640000000014</v>
      </c>
      <c r="Q329" s="15">
        <f t="shared" si="96"/>
        <v>57277.440000000002</v>
      </c>
      <c r="R329" s="15">
        <f t="shared" si="97"/>
        <v>97124.804399999994</v>
      </c>
      <c r="S329" s="15">
        <f t="shared" si="98"/>
        <v>2125.44</v>
      </c>
      <c r="T329" s="17"/>
      <c r="U329" s="17"/>
      <c r="V329" s="17"/>
      <c r="W329" s="17"/>
      <c r="X329" s="17"/>
      <c r="Y329" s="17"/>
      <c r="Z329" s="17"/>
    </row>
    <row r="330" spans="1:26" x14ac:dyDescent="0.2">
      <c r="A330" s="13"/>
      <c r="B330" s="13"/>
      <c r="C330" s="13">
        <v>200241</v>
      </c>
      <c r="D330" s="13" t="s">
        <v>151</v>
      </c>
      <c r="E330" s="13" t="s">
        <v>36</v>
      </c>
      <c r="F330" s="13" t="s">
        <v>34</v>
      </c>
      <c r="G330" s="13">
        <v>501442</v>
      </c>
      <c r="H330" s="13">
        <v>8</v>
      </c>
      <c r="I330" s="15">
        <v>391380</v>
      </c>
      <c r="J330" s="15">
        <v>0</v>
      </c>
      <c r="K330" s="15">
        <v>32615</v>
      </c>
      <c r="L330" s="15">
        <f t="shared" si="99"/>
        <v>11574.119999999999</v>
      </c>
      <c r="M330" s="15">
        <f t="shared" si="100"/>
        <v>123.60000000000001</v>
      </c>
      <c r="N330" s="16">
        <v>6914.25</v>
      </c>
      <c r="O330" s="16"/>
      <c r="P330" s="15">
        <f t="shared" si="95"/>
        <v>6653.46</v>
      </c>
      <c r="Q330" s="15">
        <f t="shared" si="96"/>
        <v>57277.440000000002</v>
      </c>
      <c r="R330" s="15">
        <f t="shared" si="97"/>
        <v>70722.365999999995</v>
      </c>
      <c r="S330" s="15">
        <f t="shared" si="98"/>
        <v>2125.44</v>
      </c>
      <c r="T330" s="17"/>
      <c r="U330" s="17"/>
      <c r="V330" s="17"/>
      <c r="W330" s="17"/>
      <c r="X330" s="17"/>
      <c r="Y330" s="17"/>
      <c r="Z330" s="17"/>
    </row>
    <row r="331" spans="1:26" x14ac:dyDescent="0.2">
      <c r="A331" s="13"/>
      <c r="B331" s="13"/>
      <c r="C331" s="13">
        <v>200242</v>
      </c>
      <c r="D331" s="13" t="s">
        <v>151</v>
      </c>
      <c r="E331" s="13" t="s">
        <v>36</v>
      </c>
      <c r="F331" s="13" t="s">
        <v>34</v>
      </c>
      <c r="G331" s="13">
        <v>501442</v>
      </c>
      <c r="H331" s="13">
        <v>8</v>
      </c>
      <c r="I331" s="15">
        <v>391380</v>
      </c>
      <c r="J331" s="15">
        <v>0</v>
      </c>
      <c r="K331" s="15">
        <v>32615</v>
      </c>
      <c r="L331" s="15">
        <f t="shared" si="99"/>
        <v>11574.119999999999</v>
      </c>
      <c r="M331" s="15">
        <f t="shared" si="100"/>
        <v>123.60000000000001</v>
      </c>
      <c r="N331" s="16">
        <v>6914.25</v>
      </c>
      <c r="O331" s="16"/>
      <c r="P331" s="15">
        <f t="shared" si="95"/>
        <v>6653.46</v>
      </c>
      <c r="Q331" s="15">
        <f t="shared" si="96"/>
        <v>57277.440000000002</v>
      </c>
      <c r="R331" s="15">
        <f t="shared" si="97"/>
        <v>70722.365999999995</v>
      </c>
      <c r="S331" s="15">
        <f t="shared" si="98"/>
        <v>2125.44</v>
      </c>
      <c r="T331" s="17"/>
      <c r="U331" s="17"/>
      <c r="V331" s="17"/>
      <c r="W331" s="17"/>
      <c r="X331" s="17"/>
      <c r="Y331" s="17"/>
      <c r="Z331" s="17"/>
    </row>
    <row r="332" spans="1:26" x14ac:dyDescent="0.2">
      <c r="A332" s="13"/>
      <c r="B332" s="13"/>
      <c r="C332" s="13">
        <v>200243</v>
      </c>
      <c r="D332" s="13" t="s">
        <v>151</v>
      </c>
      <c r="E332" s="13" t="s">
        <v>36</v>
      </c>
      <c r="F332" s="13" t="s">
        <v>34</v>
      </c>
      <c r="G332" s="13">
        <v>501442</v>
      </c>
      <c r="H332" s="13">
        <v>8</v>
      </c>
      <c r="I332" s="15">
        <v>391380</v>
      </c>
      <c r="J332" s="15">
        <v>0</v>
      </c>
      <c r="K332" s="15">
        <v>32615</v>
      </c>
      <c r="L332" s="15">
        <f t="shared" si="99"/>
        <v>11574.119999999999</v>
      </c>
      <c r="M332" s="15">
        <f t="shared" si="100"/>
        <v>123.60000000000001</v>
      </c>
      <c r="N332" s="16">
        <v>6914.25</v>
      </c>
      <c r="O332" s="16"/>
      <c r="P332" s="15">
        <f t="shared" si="95"/>
        <v>6653.46</v>
      </c>
      <c r="Q332" s="15">
        <f t="shared" si="96"/>
        <v>57277.440000000002</v>
      </c>
      <c r="R332" s="15">
        <f t="shared" si="97"/>
        <v>70722.365999999995</v>
      </c>
      <c r="S332" s="15">
        <f t="shared" si="98"/>
        <v>2125.44</v>
      </c>
      <c r="T332" s="17"/>
      <c r="U332" s="17"/>
      <c r="V332" s="17"/>
      <c r="W332" s="17"/>
      <c r="X332" s="17"/>
      <c r="Y332" s="17"/>
      <c r="Z332" s="17"/>
    </row>
    <row r="333" spans="1:26" x14ac:dyDescent="0.2">
      <c r="A333" s="13"/>
      <c r="B333" s="13"/>
      <c r="C333" s="13">
        <v>200389</v>
      </c>
      <c r="D333" s="13" t="s">
        <v>177</v>
      </c>
      <c r="E333" s="13" t="s">
        <v>36</v>
      </c>
      <c r="F333" s="13" t="s">
        <v>34</v>
      </c>
      <c r="G333" s="13">
        <v>501442</v>
      </c>
      <c r="H333" s="13">
        <v>6</v>
      </c>
      <c r="I333" s="15">
        <v>523464</v>
      </c>
      <c r="J333" s="15">
        <v>0</v>
      </c>
      <c r="K333" s="15">
        <v>43622</v>
      </c>
      <c r="L333" s="15">
        <f t="shared" si="99"/>
        <v>11574.119999999999</v>
      </c>
      <c r="M333" s="15">
        <f t="shared" si="100"/>
        <v>123.60000000000001</v>
      </c>
      <c r="N333" s="16">
        <v>10250.25</v>
      </c>
      <c r="O333" s="16"/>
      <c r="P333" s="15">
        <f t="shared" si="95"/>
        <v>8898.8880000000008</v>
      </c>
      <c r="Q333" s="15">
        <f t="shared" si="96"/>
        <v>57277.440000000002</v>
      </c>
      <c r="R333" s="15">
        <f t="shared" si="97"/>
        <v>94589.944799999997</v>
      </c>
      <c r="S333" s="15">
        <f t="shared" si="98"/>
        <v>2125.44</v>
      </c>
      <c r="T333" s="17"/>
      <c r="U333" s="17"/>
      <c r="V333" s="17"/>
      <c r="W333" s="17"/>
      <c r="X333" s="17"/>
      <c r="Y333" s="17"/>
      <c r="Z333" s="17"/>
    </row>
    <row r="334" spans="1:26" x14ac:dyDescent="0.2">
      <c r="A334" s="13"/>
      <c r="B334" s="13"/>
      <c r="C334" s="13">
        <v>200397</v>
      </c>
      <c r="D334" s="13" t="s">
        <v>178</v>
      </c>
      <c r="E334" s="13" t="s">
        <v>36</v>
      </c>
      <c r="F334" s="13" t="s">
        <v>34</v>
      </c>
      <c r="G334" s="13">
        <v>501442</v>
      </c>
      <c r="H334" s="13">
        <v>10</v>
      </c>
      <c r="I334" s="15">
        <v>286512</v>
      </c>
      <c r="J334" s="15">
        <v>0</v>
      </c>
      <c r="K334" s="15">
        <v>23876</v>
      </c>
      <c r="L334" s="15">
        <f t="shared" si="99"/>
        <v>11574.119999999999</v>
      </c>
      <c r="M334" s="15">
        <f t="shared" si="100"/>
        <v>123.60000000000001</v>
      </c>
      <c r="N334" s="16"/>
      <c r="O334" s="16"/>
      <c r="P334" s="15">
        <f t="shared" si="95"/>
        <v>4870.7040000000006</v>
      </c>
      <c r="Q334" s="15">
        <f t="shared" si="96"/>
        <v>57277.440000000002</v>
      </c>
      <c r="R334" s="15">
        <f t="shared" si="97"/>
        <v>51772.718399999998</v>
      </c>
      <c r="S334" s="15">
        <f t="shared" si="98"/>
        <v>2125.44</v>
      </c>
      <c r="T334" s="17"/>
      <c r="U334" s="17"/>
      <c r="V334" s="17"/>
      <c r="W334" s="17"/>
      <c r="X334" s="17"/>
      <c r="Y334" s="17"/>
      <c r="Z334" s="17"/>
    </row>
    <row r="335" spans="1:26" x14ac:dyDescent="0.2">
      <c r="A335" s="13"/>
      <c r="B335" s="13"/>
      <c r="C335" s="13">
        <v>200399</v>
      </c>
      <c r="D335" s="13" t="s">
        <v>179</v>
      </c>
      <c r="E335" s="13" t="s">
        <v>36</v>
      </c>
      <c r="F335" s="13" t="s">
        <v>34</v>
      </c>
      <c r="G335" s="13">
        <v>501442</v>
      </c>
      <c r="H335" s="13">
        <v>6</v>
      </c>
      <c r="I335" s="15">
        <v>494856</v>
      </c>
      <c r="J335" s="15">
        <v>0</v>
      </c>
      <c r="K335" s="15">
        <v>41238</v>
      </c>
      <c r="L335" s="15">
        <f t="shared" si="99"/>
        <v>11574.119999999999</v>
      </c>
      <c r="M335" s="15">
        <f t="shared" si="100"/>
        <v>123.60000000000001</v>
      </c>
      <c r="N335" s="16"/>
      <c r="O335" s="16"/>
      <c r="P335" s="15">
        <f t="shared" si="95"/>
        <v>8412.5520000000015</v>
      </c>
      <c r="Q335" s="15">
        <f t="shared" si="96"/>
        <v>57277.440000000002</v>
      </c>
      <c r="R335" s="15">
        <f t="shared" si="97"/>
        <v>89420.479200000002</v>
      </c>
      <c r="S335" s="15">
        <f t="shared" si="98"/>
        <v>2125.44</v>
      </c>
      <c r="T335" s="17"/>
      <c r="U335" s="17"/>
      <c r="V335" s="17"/>
      <c r="W335" s="17"/>
      <c r="X335" s="17"/>
      <c r="Y335" s="17"/>
      <c r="Z335" s="17"/>
    </row>
    <row r="336" spans="1:26" x14ac:dyDescent="0.2">
      <c r="A336" s="13"/>
      <c r="B336" s="13"/>
      <c r="C336" s="13">
        <v>200545</v>
      </c>
      <c r="D336" s="13" t="s">
        <v>180</v>
      </c>
      <c r="E336" s="13" t="s">
        <v>36</v>
      </c>
      <c r="F336" s="13" t="s">
        <v>37</v>
      </c>
      <c r="G336" s="13">
        <v>501442</v>
      </c>
      <c r="H336" s="13">
        <v>16</v>
      </c>
      <c r="I336" s="15">
        <v>170736</v>
      </c>
      <c r="J336" s="15">
        <v>0</v>
      </c>
      <c r="K336" s="15">
        <v>14228</v>
      </c>
      <c r="L336" s="15">
        <f t="shared" si="99"/>
        <v>11574.119999999999</v>
      </c>
      <c r="M336" s="15">
        <f t="shared" si="100"/>
        <v>123.60000000000001</v>
      </c>
      <c r="N336" s="16"/>
      <c r="O336" s="16"/>
      <c r="P336" s="15">
        <f t="shared" si="95"/>
        <v>2902.5120000000002</v>
      </c>
      <c r="Q336" s="15">
        <f t="shared" si="96"/>
        <v>57277.440000000002</v>
      </c>
      <c r="R336" s="15">
        <f t="shared" si="97"/>
        <v>30851.995200000001</v>
      </c>
      <c r="S336" s="15">
        <f t="shared" si="98"/>
        <v>2125.44</v>
      </c>
      <c r="T336" s="17"/>
      <c r="U336" s="17"/>
      <c r="V336" s="17"/>
      <c r="W336" s="17"/>
      <c r="X336" s="17"/>
      <c r="Y336" s="17"/>
      <c r="Z336" s="17"/>
    </row>
    <row r="337" spans="1:26" s="20" customFormat="1" ht="13.5" thickBot="1" x14ac:dyDescent="0.25">
      <c r="G337" s="31"/>
      <c r="I337" s="22">
        <f t="shared" ref="I337:Z337" si="101">SUM(I313:I336)</f>
        <v>12594797</v>
      </c>
      <c r="J337" s="22">
        <f t="shared" si="101"/>
        <v>27000</v>
      </c>
      <c r="K337" s="22">
        <f t="shared" si="101"/>
        <v>924389.41666666663</v>
      </c>
      <c r="L337" s="22">
        <f t="shared" si="101"/>
        <v>266204.75999999995</v>
      </c>
      <c r="M337" s="22">
        <f t="shared" si="101"/>
        <v>2842.7999999999988</v>
      </c>
      <c r="N337" s="22">
        <f t="shared" si="101"/>
        <v>210326.25</v>
      </c>
      <c r="O337" s="22">
        <f t="shared" si="101"/>
        <v>0</v>
      </c>
      <c r="P337" s="22">
        <f t="shared" si="101"/>
        <v>214111.549</v>
      </c>
      <c r="Q337" s="22">
        <f t="shared" si="101"/>
        <v>1374658.5599999994</v>
      </c>
      <c r="R337" s="22">
        <f t="shared" si="101"/>
        <v>2275879.8178999997</v>
      </c>
      <c r="S337" s="22">
        <f t="shared" si="101"/>
        <v>51010.560000000012</v>
      </c>
      <c r="T337" s="22">
        <f t="shared" si="101"/>
        <v>0</v>
      </c>
      <c r="U337" s="22">
        <f t="shared" si="101"/>
        <v>0</v>
      </c>
      <c r="V337" s="22">
        <f t="shared" si="101"/>
        <v>0</v>
      </c>
      <c r="W337" s="22">
        <f t="shared" si="101"/>
        <v>0</v>
      </c>
      <c r="X337" s="22">
        <f t="shared" si="101"/>
        <v>0</v>
      </c>
      <c r="Y337" s="22">
        <f t="shared" si="101"/>
        <v>0</v>
      </c>
      <c r="Z337" s="22">
        <f t="shared" si="101"/>
        <v>0</v>
      </c>
    </row>
    <row r="338" spans="1:26" s="20" customFormat="1" ht="13.5" thickTop="1" x14ac:dyDescent="0.2">
      <c r="I338" s="23"/>
      <c r="J338" s="23"/>
      <c r="K338" s="23"/>
      <c r="L338" s="23"/>
      <c r="M338" s="23"/>
      <c r="N338" s="24"/>
      <c r="O338" s="24"/>
      <c r="P338" s="23"/>
      <c r="Q338" s="23"/>
      <c r="R338" s="23"/>
      <c r="S338" s="23"/>
      <c r="T338" s="25"/>
      <c r="U338" s="25"/>
      <c r="V338" s="25"/>
      <c r="W338" s="25"/>
      <c r="X338" s="25"/>
      <c r="Y338" s="25"/>
      <c r="Z338" s="25"/>
    </row>
    <row r="339" spans="1:26" s="20" customFormat="1" x14ac:dyDescent="0.2">
      <c r="A339" s="26"/>
      <c r="B339" s="26"/>
      <c r="C339" s="26"/>
      <c r="D339" s="26"/>
      <c r="E339" s="26"/>
      <c r="F339" s="26"/>
      <c r="G339" s="26"/>
      <c r="H339" s="26"/>
      <c r="I339" s="27"/>
      <c r="J339" s="27"/>
      <c r="K339" s="27"/>
      <c r="L339" s="27"/>
      <c r="M339" s="27"/>
      <c r="N339" s="28"/>
      <c r="O339" s="28"/>
      <c r="P339" s="27"/>
      <c r="Q339" s="27"/>
      <c r="R339" s="27"/>
      <c r="S339" s="27"/>
      <c r="T339" s="28"/>
      <c r="U339" s="28"/>
      <c r="V339" s="28"/>
      <c r="W339" s="28"/>
      <c r="X339" s="28"/>
      <c r="Y339" s="28"/>
      <c r="Z339" s="28"/>
    </row>
    <row r="340" spans="1:26" x14ac:dyDescent="0.2">
      <c r="A340" s="13"/>
      <c r="B340" s="13"/>
      <c r="C340" s="13">
        <v>136</v>
      </c>
      <c r="D340" s="13" t="s">
        <v>145</v>
      </c>
      <c r="E340" s="13" t="s">
        <v>36</v>
      </c>
      <c r="F340" s="13" t="s">
        <v>34</v>
      </c>
      <c r="G340" s="13">
        <v>501443</v>
      </c>
      <c r="H340" s="13">
        <v>44774</v>
      </c>
      <c r="I340" s="15">
        <v>364788</v>
      </c>
      <c r="J340" s="15">
        <v>0</v>
      </c>
      <c r="K340" s="15">
        <v>30399</v>
      </c>
      <c r="L340" s="15">
        <f t="shared" ref="L340:L403" si="102">964.51*12</f>
        <v>11574.119999999999</v>
      </c>
      <c r="M340" s="15">
        <f t="shared" ref="M340:M403" si="103">10.3*12</f>
        <v>123.60000000000001</v>
      </c>
      <c r="N340" s="16"/>
      <c r="O340" s="16"/>
      <c r="P340" s="15">
        <f t="shared" ref="P340:P403" si="104">I340*1.7%</f>
        <v>6201.3960000000006</v>
      </c>
      <c r="Q340" s="15">
        <f t="shared" ref="Q340:Q403" si="105">4773.12*12</f>
        <v>57277.440000000002</v>
      </c>
      <c r="R340" s="15">
        <f t="shared" ref="R340:R403" si="106">18.07%*I340</f>
        <v>65917.191600000006</v>
      </c>
      <c r="S340" s="15">
        <f t="shared" ref="S340:S403" si="107">177.12*12</f>
        <v>2125.44</v>
      </c>
      <c r="T340" s="17"/>
      <c r="U340" s="17"/>
      <c r="V340" s="17"/>
      <c r="W340" s="17"/>
      <c r="X340" s="17"/>
      <c r="Y340" s="17"/>
      <c r="Z340" s="17"/>
    </row>
    <row r="341" spans="1:26" x14ac:dyDescent="0.2">
      <c r="A341" s="13"/>
      <c r="B341" s="13"/>
      <c r="C341" s="13">
        <v>1601</v>
      </c>
      <c r="D341" s="13" t="s">
        <v>181</v>
      </c>
      <c r="E341" s="13" t="s">
        <v>36</v>
      </c>
      <c r="F341" s="13" t="s">
        <v>34</v>
      </c>
      <c r="G341" s="13">
        <v>501443</v>
      </c>
      <c r="H341" s="13">
        <v>11</v>
      </c>
      <c r="I341" s="15">
        <v>261108</v>
      </c>
      <c r="J341" s="15">
        <v>0</v>
      </c>
      <c r="K341" s="15">
        <v>21759</v>
      </c>
      <c r="L341" s="15">
        <f t="shared" si="102"/>
        <v>11574.119999999999</v>
      </c>
      <c r="M341" s="15">
        <f t="shared" si="103"/>
        <v>123.60000000000001</v>
      </c>
      <c r="N341" s="16"/>
      <c r="O341" s="16"/>
      <c r="P341" s="15">
        <f t="shared" si="104"/>
        <v>4438.8360000000002</v>
      </c>
      <c r="Q341" s="15">
        <f t="shared" si="105"/>
        <v>57277.440000000002</v>
      </c>
      <c r="R341" s="15">
        <f t="shared" si="106"/>
        <v>47182.215600000003</v>
      </c>
      <c r="S341" s="15">
        <f t="shared" si="107"/>
        <v>2125.44</v>
      </c>
      <c r="T341" s="17"/>
      <c r="U341" s="17"/>
      <c r="V341" s="17"/>
      <c r="W341" s="17"/>
      <c r="X341" s="17"/>
      <c r="Y341" s="17"/>
      <c r="Z341" s="17"/>
    </row>
    <row r="342" spans="1:26" x14ac:dyDescent="0.2">
      <c r="A342" s="13"/>
      <c r="B342" s="13"/>
      <c r="C342" s="13">
        <v>1973</v>
      </c>
      <c r="D342" s="13" t="s">
        <v>145</v>
      </c>
      <c r="E342" s="13" t="s">
        <v>33</v>
      </c>
      <c r="F342" s="13" t="s">
        <v>34</v>
      </c>
      <c r="G342" s="13">
        <v>501443</v>
      </c>
      <c r="H342" s="13">
        <v>44774</v>
      </c>
      <c r="I342" s="15">
        <v>364788</v>
      </c>
      <c r="J342" s="15">
        <v>0</v>
      </c>
      <c r="K342" s="15">
        <v>30399</v>
      </c>
      <c r="L342" s="15">
        <f t="shared" si="102"/>
        <v>11574.119999999999</v>
      </c>
      <c r="M342" s="15">
        <f t="shared" si="103"/>
        <v>123.60000000000001</v>
      </c>
      <c r="N342" s="16"/>
      <c r="O342" s="16"/>
      <c r="P342" s="15">
        <f t="shared" si="104"/>
        <v>6201.3960000000006</v>
      </c>
      <c r="Q342" s="15">
        <f t="shared" si="105"/>
        <v>57277.440000000002</v>
      </c>
      <c r="R342" s="15">
        <f t="shared" si="106"/>
        <v>65917.191600000006</v>
      </c>
      <c r="S342" s="15">
        <f t="shared" si="107"/>
        <v>2125.44</v>
      </c>
      <c r="T342" s="17"/>
      <c r="U342" s="17"/>
      <c r="V342" s="17"/>
      <c r="W342" s="17"/>
      <c r="X342" s="17"/>
      <c r="Y342" s="17"/>
      <c r="Z342" s="17"/>
    </row>
    <row r="343" spans="1:26" x14ac:dyDescent="0.2">
      <c r="A343" s="13"/>
      <c r="B343" s="13"/>
      <c r="C343" s="13">
        <v>2817</v>
      </c>
      <c r="D343" s="13" t="s">
        <v>152</v>
      </c>
      <c r="E343" s="13" t="s">
        <v>36</v>
      </c>
      <c r="F343" s="13" t="s">
        <v>34</v>
      </c>
      <c r="G343" s="13">
        <v>501443</v>
      </c>
      <c r="H343" s="13">
        <v>9</v>
      </c>
      <c r="I343" s="15">
        <v>349320</v>
      </c>
      <c r="J343" s="15">
        <v>0</v>
      </c>
      <c r="K343" s="15">
        <v>29110</v>
      </c>
      <c r="L343" s="15">
        <f t="shared" si="102"/>
        <v>11574.119999999999</v>
      </c>
      <c r="M343" s="15">
        <f t="shared" si="103"/>
        <v>123.60000000000001</v>
      </c>
      <c r="N343" s="16"/>
      <c r="O343" s="16"/>
      <c r="P343" s="15">
        <f t="shared" si="104"/>
        <v>5938.4400000000005</v>
      </c>
      <c r="Q343" s="15">
        <f t="shared" si="105"/>
        <v>57277.440000000002</v>
      </c>
      <c r="R343" s="15">
        <f t="shared" si="106"/>
        <v>63122.124000000003</v>
      </c>
      <c r="S343" s="15">
        <f t="shared" si="107"/>
        <v>2125.44</v>
      </c>
      <c r="T343" s="17"/>
      <c r="U343" s="17"/>
      <c r="V343" s="17"/>
      <c r="W343" s="17"/>
      <c r="X343" s="17"/>
      <c r="Y343" s="17"/>
      <c r="Z343" s="17"/>
    </row>
    <row r="344" spans="1:26" x14ac:dyDescent="0.2">
      <c r="A344" s="13"/>
      <c r="B344" s="13"/>
      <c r="C344" s="13">
        <v>2930</v>
      </c>
      <c r="D344" s="13" t="s">
        <v>145</v>
      </c>
      <c r="E344" s="13" t="s">
        <v>36</v>
      </c>
      <c r="F344" s="13" t="s">
        <v>34</v>
      </c>
      <c r="G344" s="13">
        <v>501443</v>
      </c>
      <c r="H344" s="13">
        <v>9</v>
      </c>
      <c r="I344" s="15">
        <v>349320</v>
      </c>
      <c r="J344" s="15">
        <v>0</v>
      </c>
      <c r="K344" s="15">
        <v>29110</v>
      </c>
      <c r="L344" s="15">
        <f t="shared" si="102"/>
        <v>11574.119999999999</v>
      </c>
      <c r="M344" s="15">
        <f t="shared" si="103"/>
        <v>123.60000000000001</v>
      </c>
      <c r="N344" s="16"/>
      <c r="O344" s="16"/>
      <c r="P344" s="15">
        <f t="shared" si="104"/>
        <v>5938.4400000000005</v>
      </c>
      <c r="Q344" s="15">
        <f t="shared" si="105"/>
        <v>57277.440000000002</v>
      </c>
      <c r="R344" s="15">
        <f t="shared" si="106"/>
        <v>63122.124000000003</v>
      </c>
      <c r="S344" s="15">
        <f t="shared" si="107"/>
        <v>2125.44</v>
      </c>
      <c r="T344" s="17"/>
      <c r="U344" s="17"/>
      <c r="V344" s="17"/>
      <c r="W344" s="17"/>
      <c r="X344" s="17"/>
      <c r="Y344" s="17"/>
      <c r="Z344" s="17"/>
    </row>
    <row r="345" spans="1:26" x14ac:dyDescent="0.2">
      <c r="A345" s="13"/>
      <c r="B345" s="13"/>
      <c r="C345" s="13">
        <v>3984</v>
      </c>
      <c r="D345" s="13" t="s">
        <v>182</v>
      </c>
      <c r="E345" s="13" t="s">
        <v>33</v>
      </c>
      <c r="F345" s="13" t="s">
        <v>34</v>
      </c>
      <c r="G345" s="13">
        <v>501443</v>
      </c>
      <c r="H345" s="13">
        <v>15</v>
      </c>
      <c r="I345" s="15">
        <v>178356</v>
      </c>
      <c r="J345" s="15">
        <v>0</v>
      </c>
      <c r="K345" s="15">
        <v>14863</v>
      </c>
      <c r="L345" s="15">
        <f t="shared" si="102"/>
        <v>11574.119999999999</v>
      </c>
      <c r="M345" s="15">
        <f t="shared" si="103"/>
        <v>123.60000000000001</v>
      </c>
      <c r="N345" s="16"/>
      <c r="O345" s="16"/>
      <c r="P345" s="15">
        <f t="shared" si="104"/>
        <v>3032.0520000000001</v>
      </c>
      <c r="Q345" s="15">
        <f t="shared" si="105"/>
        <v>57277.440000000002</v>
      </c>
      <c r="R345" s="15">
        <f t="shared" si="106"/>
        <v>32228.929199999999</v>
      </c>
      <c r="S345" s="15">
        <f t="shared" si="107"/>
        <v>2125.44</v>
      </c>
      <c r="T345" s="17"/>
      <c r="U345" s="17"/>
      <c r="V345" s="17"/>
      <c r="W345" s="17"/>
      <c r="X345" s="17"/>
      <c r="Y345" s="17"/>
      <c r="Z345" s="17"/>
    </row>
    <row r="346" spans="1:26" x14ac:dyDescent="0.2">
      <c r="A346" s="13"/>
      <c r="B346" s="13"/>
      <c r="C346" s="13">
        <v>4187</v>
      </c>
      <c r="D346" s="13" t="s">
        <v>145</v>
      </c>
      <c r="E346" s="13" t="s">
        <v>33</v>
      </c>
      <c r="F346" s="13" t="s">
        <v>34</v>
      </c>
      <c r="G346" s="13">
        <v>501443</v>
      </c>
      <c r="H346" s="13">
        <v>44774</v>
      </c>
      <c r="I346" s="15">
        <v>364788</v>
      </c>
      <c r="J346" s="15">
        <v>0</v>
      </c>
      <c r="K346" s="15">
        <v>30399</v>
      </c>
      <c r="L346" s="15">
        <f t="shared" si="102"/>
        <v>11574.119999999999</v>
      </c>
      <c r="M346" s="15">
        <f t="shared" si="103"/>
        <v>123.60000000000001</v>
      </c>
      <c r="N346" s="16"/>
      <c r="O346" s="16"/>
      <c r="P346" s="15">
        <f t="shared" si="104"/>
        <v>6201.3960000000006</v>
      </c>
      <c r="Q346" s="15">
        <f t="shared" si="105"/>
        <v>57277.440000000002</v>
      </c>
      <c r="R346" s="15">
        <f t="shared" si="106"/>
        <v>65917.191600000006</v>
      </c>
      <c r="S346" s="15">
        <f t="shared" si="107"/>
        <v>2125.44</v>
      </c>
      <c r="T346" s="17"/>
      <c r="U346" s="17"/>
      <c r="V346" s="17"/>
      <c r="W346" s="17"/>
      <c r="X346" s="17"/>
      <c r="Y346" s="17"/>
      <c r="Z346" s="17"/>
    </row>
    <row r="347" spans="1:26" x14ac:dyDescent="0.2">
      <c r="A347" s="13"/>
      <c r="B347" s="13"/>
      <c r="C347" s="13">
        <v>4226</v>
      </c>
      <c r="D347" s="13" t="s">
        <v>183</v>
      </c>
      <c r="E347" s="13" t="s">
        <v>36</v>
      </c>
      <c r="F347" s="13" t="s">
        <v>34</v>
      </c>
      <c r="G347" s="13">
        <v>501443</v>
      </c>
      <c r="H347" s="13">
        <v>7</v>
      </c>
      <c r="I347" s="15">
        <v>447984</v>
      </c>
      <c r="J347" s="15">
        <f>500*12</f>
        <v>6000</v>
      </c>
      <c r="K347" s="15">
        <v>37332</v>
      </c>
      <c r="L347" s="15">
        <f t="shared" si="102"/>
        <v>11574.119999999999</v>
      </c>
      <c r="M347" s="15">
        <f t="shared" si="103"/>
        <v>123.60000000000001</v>
      </c>
      <c r="N347" s="16"/>
      <c r="O347" s="16"/>
      <c r="P347" s="15">
        <f t="shared" si="104"/>
        <v>7615.728000000001</v>
      </c>
      <c r="Q347" s="15">
        <f t="shared" si="105"/>
        <v>57277.440000000002</v>
      </c>
      <c r="R347" s="15">
        <f t="shared" si="106"/>
        <v>80950.708799999993</v>
      </c>
      <c r="S347" s="15">
        <f t="shared" si="107"/>
        <v>2125.44</v>
      </c>
      <c r="T347" s="17"/>
      <c r="U347" s="17"/>
      <c r="V347" s="17"/>
      <c r="W347" s="17"/>
      <c r="X347" s="17"/>
      <c r="Y347" s="17"/>
      <c r="Z347" s="17"/>
    </row>
    <row r="348" spans="1:26" x14ac:dyDescent="0.2">
      <c r="A348" s="13"/>
      <c r="B348" s="13"/>
      <c r="C348" s="13">
        <v>4417</v>
      </c>
      <c r="D348" s="13" t="s">
        <v>184</v>
      </c>
      <c r="E348" s="13" t="s">
        <v>33</v>
      </c>
      <c r="F348" s="13" t="s">
        <v>37</v>
      </c>
      <c r="G348" s="13">
        <v>501443</v>
      </c>
      <c r="H348" s="13">
        <v>1211</v>
      </c>
      <c r="I348" s="15">
        <v>261108</v>
      </c>
      <c r="J348" s="15">
        <v>0</v>
      </c>
      <c r="K348" s="15">
        <v>21759</v>
      </c>
      <c r="L348" s="15">
        <f t="shared" si="102"/>
        <v>11574.119999999999</v>
      </c>
      <c r="M348" s="15">
        <f t="shared" si="103"/>
        <v>123.60000000000001</v>
      </c>
      <c r="N348" s="16"/>
      <c r="O348" s="16"/>
      <c r="P348" s="15">
        <f t="shared" si="104"/>
        <v>4438.8360000000002</v>
      </c>
      <c r="Q348" s="15">
        <f t="shared" si="105"/>
        <v>57277.440000000002</v>
      </c>
      <c r="R348" s="15">
        <f t="shared" si="106"/>
        <v>47182.215600000003</v>
      </c>
      <c r="S348" s="15">
        <f t="shared" si="107"/>
        <v>2125.44</v>
      </c>
      <c r="T348" s="17"/>
      <c r="U348" s="17"/>
      <c r="V348" s="17"/>
      <c r="W348" s="17"/>
      <c r="X348" s="17"/>
      <c r="Y348" s="17"/>
      <c r="Z348" s="17"/>
    </row>
    <row r="349" spans="1:26" x14ac:dyDescent="0.2">
      <c r="A349" s="13"/>
      <c r="B349" s="13"/>
      <c r="C349" s="13">
        <v>7689</v>
      </c>
      <c r="D349" s="13" t="s">
        <v>185</v>
      </c>
      <c r="E349" s="13" t="s">
        <v>33</v>
      </c>
      <c r="F349" s="13" t="s">
        <v>34</v>
      </c>
      <c r="G349" s="13">
        <v>501443</v>
      </c>
      <c r="H349" s="13">
        <v>3</v>
      </c>
      <c r="I349" s="15">
        <v>783828</v>
      </c>
      <c r="J349" s="15">
        <f>750*12</f>
        <v>9000</v>
      </c>
      <c r="K349" s="15">
        <v>65319</v>
      </c>
      <c r="L349" s="15">
        <f t="shared" si="102"/>
        <v>11574.119999999999</v>
      </c>
      <c r="M349" s="15">
        <f t="shared" si="103"/>
        <v>123.60000000000001</v>
      </c>
      <c r="N349" s="16">
        <v>18618</v>
      </c>
      <c r="O349" s="16"/>
      <c r="P349" s="15">
        <f t="shared" si="104"/>
        <v>13325.076000000001</v>
      </c>
      <c r="Q349" s="15">
        <f t="shared" si="105"/>
        <v>57277.440000000002</v>
      </c>
      <c r="R349" s="15">
        <f t="shared" si="106"/>
        <v>141637.71960000001</v>
      </c>
      <c r="S349" s="15">
        <f t="shared" si="107"/>
        <v>2125.44</v>
      </c>
      <c r="T349" s="17"/>
      <c r="U349" s="17"/>
      <c r="V349" s="17"/>
      <c r="W349" s="17"/>
      <c r="X349" s="17"/>
      <c r="Y349" s="17"/>
      <c r="Z349" s="17"/>
    </row>
    <row r="350" spans="1:26" x14ac:dyDescent="0.2">
      <c r="A350" s="13"/>
      <c r="B350" s="13"/>
      <c r="C350" s="13">
        <v>7870</v>
      </c>
      <c r="D350" s="13" t="s">
        <v>145</v>
      </c>
      <c r="E350" s="13" t="s">
        <v>33</v>
      </c>
      <c r="F350" s="13" t="s">
        <v>34</v>
      </c>
      <c r="G350" s="13">
        <v>501443</v>
      </c>
      <c r="H350" s="13">
        <v>44774</v>
      </c>
      <c r="I350" s="15">
        <v>364788</v>
      </c>
      <c r="J350" s="15">
        <v>0</v>
      </c>
      <c r="K350" s="15">
        <v>30399</v>
      </c>
      <c r="L350" s="15">
        <f t="shared" si="102"/>
        <v>11574.119999999999</v>
      </c>
      <c r="M350" s="15">
        <f t="shared" si="103"/>
        <v>123.60000000000001</v>
      </c>
      <c r="N350" s="16"/>
      <c r="O350" s="16"/>
      <c r="P350" s="15">
        <f t="shared" si="104"/>
        <v>6201.3960000000006</v>
      </c>
      <c r="Q350" s="15">
        <f t="shared" si="105"/>
        <v>57277.440000000002</v>
      </c>
      <c r="R350" s="15">
        <f t="shared" si="106"/>
        <v>65917.191600000006</v>
      </c>
      <c r="S350" s="15">
        <f t="shared" si="107"/>
        <v>2125.44</v>
      </c>
      <c r="T350" s="17"/>
      <c r="U350" s="17"/>
      <c r="V350" s="17"/>
      <c r="W350" s="17"/>
      <c r="X350" s="17"/>
      <c r="Y350" s="17"/>
      <c r="Z350" s="17"/>
    </row>
    <row r="351" spans="1:26" x14ac:dyDescent="0.2">
      <c r="A351" s="13"/>
      <c r="B351" s="13"/>
      <c r="C351" s="13">
        <v>8316</v>
      </c>
      <c r="D351" s="13" t="s">
        <v>145</v>
      </c>
      <c r="E351" s="13" t="s">
        <v>109</v>
      </c>
      <c r="F351" s="13" t="s">
        <v>34</v>
      </c>
      <c r="G351" s="13">
        <v>501443</v>
      </c>
      <c r="H351" s="13">
        <v>9</v>
      </c>
      <c r="I351" s="15">
        <v>349320</v>
      </c>
      <c r="J351" s="15">
        <v>0</v>
      </c>
      <c r="K351" s="15">
        <v>29110</v>
      </c>
      <c r="L351" s="15">
        <f t="shared" si="102"/>
        <v>11574.119999999999</v>
      </c>
      <c r="M351" s="15">
        <f t="shared" si="103"/>
        <v>123.60000000000001</v>
      </c>
      <c r="N351" s="16"/>
      <c r="O351" s="16"/>
      <c r="P351" s="15">
        <f t="shared" si="104"/>
        <v>5938.4400000000005</v>
      </c>
      <c r="Q351" s="15">
        <f t="shared" si="105"/>
        <v>57277.440000000002</v>
      </c>
      <c r="R351" s="15">
        <f t="shared" si="106"/>
        <v>63122.124000000003</v>
      </c>
      <c r="S351" s="15">
        <f t="shared" si="107"/>
        <v>2125.44</v>
      </c>
      <c r="T351" s="17"/>
      <c r="U351" s="17"/>
      <c r="V351" s="17"/>
      <c r="W351" s="17"/>
      <c r="X351" s="17"/>
      <c r="Y351" s="17"/>
      <c r="Z351" s="17"/>
    </row>
    <row r="352" spans="1:26" x14ac:dyDescent="0.2">
      <c r="A352" s="13"/>
      <c r="B352" s="13"/>
      <c r="C352" s="13">
        <v>8756</v>
      </c>
      <c r="D352" s="13" t="s">
        <v>145</v>
      </c>
      <c r="E352" s="13" t="s">
        <v>33</v>
      </c>
      <c r="F352" s="13" t="s">
        <v>34</v>
      </c>
      <c r="G352" s="13">
        <v>501443</v>
      </c>
      <c r="H352" s="13" t="s">
        <v>186</v>
      </c>
      <c r="I352" s="15">
        <v>364788</v>
      </c>
      <c r="J352" s="15">
        <v>0</v>
      </c>
      <c r="K352" s="15">
        <v>30399</v>
      </c>
      <c r="L352" s="15">
        <f t="shared" si="102"/>
        <v>11574.119999999999</v>
      </c>
      <c r="M352" s="15">
        <f t="shared" si="103"/>
        <v>123.60000000000001</v>
      </c>
      <c r="N352" s="16"/>
      <c r="O352" s="16"/>
      <c r="P352" s="15">
        <f t="shared" si="104"/>
        <v>6201.3960000000006</v>
      </c>
      <c r="Q352" s="15">
        <f t="shared" si="105"/>
        <v>57277.440000000002</v>
      </c>
      <c r="R352" s="15">
        <f t="shared" si="106"/>
        <v>65917.191600000006</v>
      </c>
      <c r="S352" s="15">
        <f t="shared" si="107"/>
        <v>2125.44</v>
      </c>
      <c r="T352" s="17"/>
      <c r="U352" s="17"/>
      <c r="V352" s="17"/>
      <c r="W352" s="17"/>
      <c r="X352" s="17"/>
      <c r="Y352" s="17"/>
      <c r="Z352" s="17"/>
    </row>
    <row r="353" spans="1:26" x14ac:dyDescent="0.2">
      <c r="A353" s="13"/>
      <c r="B353" s="13"/>
      <c r="C353" s="13">
        <v>11251</v>
      </c>
      <c r="D353" s="13" t="s">
        <v>183</v>
      </c>
      <c r="E353" s="13" t="s">
        <v>33</v>
      </c>
      <c r="F353" s="13" t="s">
        <v>34</v>
      </c>
      <c r="G353" s="13">
        <v>501443</v>
      </c>
      <c r="H353" s="13">
        <v>7</v>
      </c>
      <c r="I353" s="15">
        <v>447984</v>
      </c>
      <c r="J353" s="15">
        <f>500*12</f>
        <v>6000</v>
      </c>
      <c r="K353" s="15">
        <v>37332</v>
      </c>
      <c r="L353" s="15">
        <f t="shared" si="102"/>
        <v>11574.119999999999</v>
      </c>
      <c r="M353" s="15">
        <f t="shared" si="103"/>
        <v>123.60000000000001</v>
      </c>
      <c r="N353" s="16"/>
      <c r="O353" s="16"/>
      <c r="P353" s="15">
        <f t="shared" si="104"/>
        <v>7615.728000000001</v>
      </c>
      <c r="Q353" s="15">
        <f t="shared" si="105"/>
        <v>57277.440000000002</v>
      </c>
      <c r="R353" s="15">
        <f t="shared" si="106"/>
        <v>80950.708799999993</v>
      </c>
      <c r="S353" s="15">
        <f t="shared" si="107"/>
        <v>2125.44</v>
      </c>
      <c r="T353" s="17"/>
      <c r="U353" s="17"/>
      <c r="V353" s="17"/>
      <c r="W353" s="17"/>
      <c r="X353" s="17"/>
      <c r="Y353" s="17"/>
      <c r="Z353" s="17"/>
    </row>
    <row r="354" spans="1:26" x14ac:dyDescent="0.2">
      <c r="A354" s="13"/>
      <c r="B354" s="13"/>
      <c r="C354" s="13">
        <v>12399</v>
      </c>
      <c r="D354" s="13" t="s">
        <v>183</v>
      </c>
      <c r="E354" s="13" t="s">
        <v>36</v>
      </c>
      <c r="F354" s="13" t="s">
        <v>34</v>
      </c>
      <c r="G354" s="13">
        <v>501443</v>
      </c>
      <c r="H354" s="13">
        <v>7</v>
      </c>
      <c r="I354" s="15">
        <v>447984</v>
      </c>
      <c r="J354" s="15">
        <f>500*12</f>
        <v>6000</v>
      </c>
      <c r="K354" s="15">
        <v>37332</v>
      </c>
      <c r="L354" s="15">
        <f t="shared" si="102"/>
        <v>11574.119999999999</v>
      </c>
      <c r="M354" s="15">
        <f t="shared" si="103"/>
        <v>123.60000000000001</v>
      </c>
      <c r="N354" s="16"/>
      <c r="O354" s="16"/>
      <c r="P354" s="15">
        <f t="shared" si="104"/>
        <v>7615.728000000001</v>
      </c>
      <c r="Q354" s="15">
        <f t="shared" si="105"/>
        <v>57277.440000000002</v>
      </c>
      <c r="R354" s="15">
        <f t="shared" si="106"/>
        <v>80950.708799999993</v>
      </c>
      <c r="S354" s="15">
        <f t="shared" si="107"/>
        <v>2125.44</v>
      </c>
      <c r="T354" s="17"/>
      <c r="U354" s="17"/>
      <c r="V354" s="17"/>
      <c r="W354" s="17"/>
      <c r="X354" s="17"/>
      <c r="Y354" s="17"/>
      <c r="Z354" s="17"/>
    </row>
    <row r="355" spans="1:26" x14ac:dyDescent="0.2">
      <c r="A355" s="13"/>
      <c r="B355" s="13"/>
      <c r="C355" s="13">
        <v>13916</v>
      </c>
      <c r="D355" s="13" t="s">
        <v>187</v>
      </c>
      <c r="E355" s="13" t="s">
        <v>33</v>
      </c>
      <c r="F355" s="13" t="s">
        <v>34</v>
      </c>
      <c r="G355" s="13">
        <v>501443</v>
      </c>
      <c r="H355" s="13">
        <v>8</v>
      </c>
      <c r="I355" s="15">
        <v>391380</v>
      </c>
      <c r="J355" s="15">
        <v>0</v>
      </c>
      <c r="K355" s="15">
        <v>32615</v>
      </c>
      <c r="L355" s="15">
        <f t="shared" si="102"/>
        <v>11574.119999999999</v>
      </c>
      <c r="M355" s="15">
        <f t="shared" si="103"/>
        <v>123.60000000000001</v>
      </c>
      <c r="N355" s="16">
        <v>6914.25</v>
      </c>
      <c r="O355" s="16"/>
      <c r="P355" s="15">
        <f t="shared" si="104"/>
        <v>6653.46</v>
      </c>
      <c r="Q355" s="15">
        <f t="shared" si="105"/>
        <v>57277.440000000002</v>
      </c>
      <c r="R355" s="15">
        <f t="shared" si="106"/>
        <v>70722.365999999995</v>
      </c>
      <c r="S355" s="15">
        <f t="shared" si="107"/>
        <v>2125.44</v>
      </c>
      <c r="T355" s="17"/>
      <c r="U355" s="17"/>
      <c r="V355" s="17"/>
      <c r="W355" s="17"/>
      <c r="X355" s="17"/>
      <c r="Y355" s="17"/>
      <c r="Z355" s="17"/>
    </row>
    <row r="356" spans="1:26" x14ac:dyDescent="0.2">
      <c r="A356" s="13"/>
      <c r="B356" s="13"/>
      <c r="C356" s="13">
        <v>16405</v>
      </c>
      <c r="D356" s="13" t="s">
        <v>145</v>
      </c>
      <c r="E356" s="13" t="s">
        <v>33</v>
      </c>
      <c r="F356" s="13" t="s">
        <v>34</v>
      </c>
      <c r="G356" s="13">
        <v>501443</v>
      </c>
      <c r="H356" s="13">
        <v>44774</v>
      </c>
      <c r="I356" s="15">
        <v>364788</v>
      </c>
      <c r="J356" s="15">
        <v>0</v>
      </c>
      <c r="K356" s="15">
        <v>30399</v>
      </c>
      <c r="L356" s="15">
        <f t="shared" si="102"/>
        <v>11574.119999999999</v>
      </c>
      <c r="M356" s="15">
        <f t="shared" si="103"/>
        <v>123.60000000000001</v>
      </c>
      <c r="N356" s="16"/>
      <c r="O356" s="16"/>
      <c r="P356" s="15">
        <f t="shared" si="104"/>
        <v>6201.3960000000006</v>
      </c>
      <c r="Q356" s="15">
        <f t="shared" si="105"/>
        <v>57277.440000000002</v>
      </c>
      <c r="R356" s="15">
        <f t="shared" si="106"/>
        <v>65917.191600000006</v>
      </c>
      <c r="S356" s="15">
        <f t="shared" si="107"/>
        <v>2125.44</v>
      </c>
      <c r="T356" s="17"/>
      <c r="U356" s="17"/>
      <c r="V356" s="17"/>
      <c r="W356" s="17"/>
      <c r="X356" s="17"/>
      <c r="Y356" s="17"/>
      <c r="Z356" s="17"/>
    </row>
    <row r="357" spans="1:26" x14ac:dyDescent="0.2">
      <c r="A357" s="13"/>
      <c r="B357" s="13"/>
      <c r="C357" s="13">
        <v>19965</v>
      </c>
      <c r="D357" s="13" t="s">
        <v>188</v>
      </c>
      <c r="E357" s="13" t="s">
        <v>109</v>
      </c>
      <c r="F357" s="13" t="s">
        <v>34</v>
      </c>
      <c r="G357" s="13">
        <v>501443</v>
      </c>
      <c r="H357" s="13">
        <v>1009</v>
      </c>
      <c r="I357" s="15">
        <v>349320</v>
      </c>
      <c r="J357" s="15">
        <v>0</v>
      </c>
      <c r="K357" s="15">
        <v>29110</v>
      </c>
      <c r="L357" s="15">
        <f t="shared" si="102"/>
        <v>11574.119999999999</v>
      </c>
      <c r="M357" s="15">
        <f t="shared" si="103"/>
        <v>123.60000000000001</v>
      </c>
      <c r="N357" s="16"/>
      <c r="O357" s="16"/>
      <c r="P357" s="15">
        <f t="shared" si="104"/>
        <v>5938.4400000000005</v>
      </c>
      <c r="Q357" s="15">
        <f t="shared" si="105"/>
        <v>57277.440000000002</v>
      </c>
      <c r="R357" s="15">
        <f t="shared" si="106"/>
        <v>63122.124000000003</v>
      </c>
      <c r="S357" s="15">
        <f t="shared" si="107"/>
        <v>2125.44</v>
      </c>
      <c r="T357" s="17"/>
      <c r="U357" s="17"/>
      <c r="V357" s="17"/>
      <c r="W357" s="17"/>
      <c r="X357" s="17"/>
      <c r="Y357" s="17"/>
      <c r="Z357" s="17"/>
    </row>
    <row r="358" spans="1:26" x14ac:dyDescent="0.2">
      <c r="A358" s="13"/>
      <c r="B358" s="13"/>
      <c r="C358" s="13">
        <v>22978</v>
      </c>
      <c r="D358" s="13" t="s">
        <v>189</v>
      </c>
      <c r="E358" s="13" t="s">
        <v>36</v>
      </c>
      <c r="F358" s="13" t="s">
        <v>34</v>
      </c>
      <c r="G358" s="13">
        <v>501443</v>
      </c>
      <c r="H358" s="13">
        <v>7</v>
      </c>
      <c r="I358" s="15">
        <v>447984</v>
      </c>
      <c r="J358" s="15">
        <f>500*12</f>
        <v>6000</v>
      </c>
      <c r="K358" s="15">
        <v>37332</v>
      </c>
      <c r="L358" s="15">
        <f t="shared" si="102"/>
        <v>11574.119999999999</v>
      </c>
      <c r="M358" s="15">
        <f t="shared" si="103"/>
        <v>123.60000000000001</v>
      </c>
      <c r="N358" s="16"/>
      <c r="O358" s="16"/>
      <c r="P358" s="15">
        <f t="shared" si="104"/>
        <v>7615.728000000001</v>
      </c>
      <c r="Q358" s="15">
        <f t="shared" si="105"/>
        <v>57277.440000000002</v>
      </c>
      <c r="R358" s="15">
        <f t="shared" si="106"/>
        <v>80950.708799999993</v>
      </c>
      <c r="S358" s="15">
        <f t="shared" si="107"/>
        <v>2125.44</v>
      </c>
      <c r="T358" s="17"/>
      <c r="U358" s="17"/>
      <c r="V358" s="17"/>
      <c r="W358" s="17"/>
      <c r="X358" s="17"/>
      <c r="Y358" s="17"/>
      <c r="Z358" s="17"/>
    </row>
    <row r="359" spans="1:26" x14ac:dyDescent="0.2">
      <c r="A359" s="13"/>
      <c r="B359" s="13"/>
      <c r="C359" s="13">
        <v>23401</v>
      </c>
      <c r="D359" s="13" t="s">
        <v>145</v>
      </c>
      <c r="E359" s="13" t="s">
        <v>36</v>
      </c>
      <c r="F359" s="13" t="s">
        <v>34</v>
      </c>
      <c r="G359" s="13">
        <v>501443</v>
      </c>
      <c r="H359" s="13">
        <v>44774</v>
      </c>
      <c r="I359" s="15">
        <v>364788</v>
      </c>
      <c r="J359" s="15">
        <v>0</v>
      </c>
      <c r="K359" s="15">
        <v>30399</v>
      </c>
      <c r="L359" s="15">
        <f t="shared" si="102"/>
        <v>11574.119999999999</v>
      </c>
      <c r="M359" s="15">
        <f t="shared" si="103"/>
        <v>123.60000000000001</v>
      </c>
      <c r="N359" s="16"/>
      <c r="O359" s="16"/>
      <c r="P359" s="15">
        <f t="shared" si="104"/>
        <v>6201.3960000000006</v>
      </c>
      <c r="Q359" s="15">
        <f t="shared" si="105"/>
        <v>57277.440000000002</v>
      </c>
      <c r="R359" s="15">
        <f t="shared" si="106"/>
        <v>65917.191600000006</v>
      </c>
      <c r="S359" s="15">
        <f t="shared" si="107"/>
        <v>2125.44</v>
      </c>
      <c r="T359" s="17"/>
      <c r="U359" s="17"/>
      <c r="V359" s="17"/>
      <c r="W359" s="17"/>
      <c r="X359" s="17"/>
      <c r="Y359" s="17"/>
      <c r="Z359" s="17"/>
    </row>
    <row r="360" spans="1:26" x14ac:dyDescent="0.2">
      <c r="A360" s="13"/>
      <c r="B360" s="13"/>
      <c r="C360" s="13">
        <v>23456</v>
      </c>
      <c r="D360" s="13" t="s">
        <v>145</v>
      </c>
      <c r="E360" s="13" t="s">
        <v>36</v>
      </c>
      <c r="F360" s="13" t="s">
        <v>34</v>
      </c>
      <c r="G360" s="13">
        <v>501443</v>
      </c>
      <c r="H360" s="13">
        <v>8</v>
      </c>
      <c r="I360" s="15">
        <v>382524</v>
      </c>
      <c r="J360" s="15">
        <v>0</v>
      </c>
      <c r="K360" s="15">
        <v>31877</v>
      </c>
      <c r="L360" s="15">
        <f t="shared" si="102"/>
        <v>11574.119999999999</v>
      </c>
      <c r="M360" s="15">
        <f t="shared" si="103"/>
        <v>123.60000000000001</v>
      </c>
      <c r="N360" s="16"/>
      <c r="O360" s="16"/>
      <c r="P360" s="15">
        <f t="shared" si="104"/>
        <v>6502.9080000000004</v>
      </c>
      <c r="Q360" s="15">
        <f t="shared" si="105"/>
        <v>57277.440000000002</v>
      </c>
      <c r="R360" s="15">
        <f t="shared" si="106"/>
        <v>69122.086800000005</v>
      </c>
      <c r="S360" s="15">
        <f t="shared" si="107"/>
        <v>2125.44</v>
      </c>
      <c r="T360" s="17"/>
      <c r="U360" s="17"/>
      <c r="V360" s="17"/>
      <c r="W360" s="17"/>
      <c r="X360" s="17"/>
      <c r="Y360" s="17"/>
      <c r="Z360" s="17"/>
    </row>
    <row r="361" spans="1:26" x14ac:dyDescent="0.2">
      <c r="A361" s="13"/>
      <c r="B361" s="13"/>
      <c r="C361" s="13">
        <v>24976</v>
      </c>
      <c r="D361" s="13" t="s">
        <v>183</v>
      </c>
      <c r="E361" s="13" t="s">
        <v>36</v>
      </c>
      <c r="F361" s="13" t="s">
        <v>34</v>
      </c>
      <c r="G361" s="13">
        <v>501443</v>
      </c>
      <c r="H361" s="13">
        <v>7</v>
      </c>
      <c r="I361" s="15">
        <v>447984</v>
      </c>
      <c r="J361" s="15">
        <f>500*12</f>
        <v>6000</v>
      </c>
      <c r="K361" s="15">
        <v>37332</v>
      </c>
      <c r="L361" s="15">
        <f t="shared" si="102"/>
        <v>11574.119999999999</v>
      </c>
      <c r="M361" s="15">
        <f t="shared" si="103"/>
        <v>123.60000000000001</v>
      </c>
      <c r="N361" s="16"/>
      <c r="O361" s="16"/>
      <c r="P361" s="15">
        <f t="shared" si="104"/>
        <v>7615.728000000001</v>
      </c>
      <c r="Q361" s="15">
        <f t="shared" si="105"/>
        <v>57277.440000000002</v>
      </c>
      <c r="R361" s="15">
        <f t="shared" si="106"/>
        <v>80950.708799999993</v>
      </c>
      <c r="S361" s="15">
        <f t="shared" si="107"/>
        <v>2125.44</v>
      </c>
      <c r="T361" s="17"/>
      <c r="U361" s="17"/>
      <c r="V361" s="17"/>
      <c r="W361" s="17"/>
      <c r="X361" s="17"/>
      <c r="Y361" s="17"/>
      <c r="Z361" s="17"/>
    </row>
    <row r="362" spans="1:26" x14ac:dyDescent="0.2">
      <c r="A362" s="13"/>
      <c r="B362" s="13"/>
      <c r="C362" s="13">
        <v>25881</v>
      </c>
      <c r="D362" s="13" t="s">
        <v>183</v>
      </c>
      <c r="E362" s="13" t="s">
        <v>33</v>
      </c>
      <c r="F362" s="13" t="s">
        <v>34</v>
      </c>
      <c r="G362" s="13">
        <v>501443</v>
      </c>
      <c r="H362" s="13">
        <v>7</v>
      </c>
      <c r="I362" s="15">
        <v>447984</v>
      </c>
      <c r="J362" s="15">
        <f>500*12</f>
        <v>6000</v>
      </c>
      <c r="K362" s="15">
        <v>37332</v>
      </c>
      <c r="L362" s="15">
        <f t="shared" si="102"/>
        <v>11574.119999999999</v>
      </c>
      <c r="M362" s="15">
        <f t="shared" si="103"/>
        <v>123.60000000000001</v>
      </c>
      <c r="N362" s="16"/>
      <c r="O362" s="16"/>
      <c r="P362" s="15">
        <f t="shared" si="104"/>
        <v>7615.728000000001</v>
      </c>
      <c r="Q362" s="15">
        <f t="shared" si="105"/>
        <v>57277.440000000002</v>
      </c>
      <c r="R362" s="15">
        <f t="shared" si="106"/>
        <v>80950.708799999993</v>
      </c>
      <c r="S362" s="15">
        <f t="shared" si="107"/>
        <v>2125.44</v>
      </c>
      <c r="T362" s="17"/>
      <c r="U362" s="17"/>
      <c r="V362" s="17"/>
      <c r="W362" s="17"/>
      <c r="X362" s="17"/>
      <c r="Y362" s="17"/>
      <c r="Z362" s="17"/>
    </row>
    <row r="363" spans="1:26" x14ac:dyDescent="0.2">
      <c r="A363" s="13"/>
      <c r="B363" s="13"/>
      <c r="C363" s="13">
        <v>25894</v>
      </c>
      <c r="D363" s="13" t="s">
        <v>146</v>
      </c>
      <c r="E363" s="13" t="s">
        <v>33</v>
      </c>
      <c r="F363" s="13" t="s">
        <v>34</v>
      </c>
      <c r="G363" s="13">
        <v>501443</v>
      </c>
      <c r="H363" s="13">
        <v>44774</v>
      </c>
      <c r="I363" s="15">
        <v>364788</v>
      </c>
      <c r="J363" s="15">
        <v>0</v>
      </c>
      <c r="K363" s="15">
        <v>30399</v>
      </c>
      <c r="L363" s="15">
        <f t="shared" si="102"/>
        <v>11574.119999999999</v>
      </c>
      <c r="M363" s="15">
        <f t="shared" si="103"/>
        <v>123.60000000000001</v>
      </c>
      <c r="N363" s="16"/>
      <c r="O363" s="16"/>
      <c r="P363" s="15">
        <f t="shared" si="104"/>
        <v>6201.3960000000006</v>
      </c>
      <c r="Q363" s="15">
        <f t="shared" si="105"/>
        <v>57277.440000000002</v>
      </c>
      <c r="R363" s="15">
        <f t="shared" si="106"/>
        <v>65917.191600000006</v>
      </c>
      <c r="S363" s="15">
        <f t="shared" si="107"/>
        <v>2125.44</v>
      </c>
      <c r="T363" s="17"/>
      <c r="U363" s="17"/>
      <c r="V363" s="17"/>
      <c r="W363" s="17"/>
      <c r="X363" s="17"/>
      <c r="Y363" s="17"/>
      <c r="Z363" s="17"/>
    </row>
    <row r="364" spans="1:26" x14ac:dyDescent="0.2">
      <c r="A364" s="13"/>
      <c r="B364" s="13"/>
      <c r="C364" s="13">
        <v>25917</v>
      </c>
      <c r="D364" s="13" t="s">
        <v>145</v>
      </c>
      <c r="E364" s="13" t="s">
        <v>36</v>
      </c>
      <c r="F364" s="13" t="s">
        <v>34</v>
      </c>
      <c r="G364" s="13">
        <v>501443</v>
      </c>
      <c r="H364" s="13">
        <v>44774</v>
      </c>
      <c r="I364" s="15">
        <v>364788</v>
      </c>
      <c r="J364" s="15">
        <v>0</v>
      </c>
      <c r="K364" s="15">
        <v>30399</v>
      </c>
      <c r="L364" s="15">
        <f t="shared" si="102"/>
        <v>11574.119999999999</v>
      </c>
      <c r="M364" s="15">
        <f t="shared" si="103"/>
        <v>123.60000000000001</v>
      </c>
      <c r="N364" s="16"/>
      <c r="O364" s="16"/>
      <c r="P364" s="15">
        <f t="shared" si="104"/>
        <v>6201.3960000000006</v>
      </c>
      <c r="Q364" s="15">
        <f t="shared" si="105"/>
        <v>57277.440000000002</v>
      </c>
      <c r="R364" s="15">
        <f t="shared" si="106"/>
        <v>65917.191600000006</v>
      </c>
      <c r="S364" s="15">
        <f t="shared" si="107"/>
        <v>2125.44</v>
      </c>
      <c r="T364" s="17"/>
      <c r="U364" s="17"/>
      <c r="V364" s="17"/>
      <c r="W364" s="17"/>
      <c r="X364" s="17"/>
      <c r="Y364" s="17"/>
      <c r="Z364" s="17"/>
    </row>
    <row r="365" spans="1:26" x14ac:dyDescent="0.2">
      <c r="A365" s="13"/>
      <c r="B365" s="13"/>
      <c r="C365" s="13">
        <v>26521</v>
      </c>
      <c r="D365" s="13" t="s">
        <v>190</v>
      </c>
      <c r="E365" s="13" t="s">
        <v>36</v>
      </c>
      <c r="F365" s="13" t="s">
        <v>34</v>
      </c>
      <c r="G365" s="13">
        <v>501443</v>
      </c>
      <c r="H365" s="13">
        <v>3</v>
      </c>
      <c r="I365" s="15">
        <v>783828</v>
      </c>
      <c r="J365" s="15">
        <f>750*12</f>
        <v>9000</v>
      </c>
      <c r="K365" s="15">
        <v>65319</v>
      </c>
      <c r="L365" s="15">
        <f t="shared" si="102"/>
        <v>11574.119999999999</v>
      </c>
      <c r="M365" s="15">
        <f t="shared" si="103"/>
        <v>123.60000000000001</v>
      </c>
      <c r="N365" s="16">
        <v>18618</v>
      </c>
      <c r="O365" s="16"/>
      <c r="P365" s="15">
        <f t="shared" si="104"/>
        <v>13325.076000000001</v>
      </c>
      <c r="Q365" s="15">
        <f t="shared" si="105"/>
        <v>57277.440000000002</v>
      </c>
      <c r="R365" s="15">
        <f t="shared" si="106"/>
        <v>141637.71960000001</v>
      </c>
      <c r="S365" s="15">
        <f t="shared" si="107"/>
        <v>2125.44</v>
      </c>
      <c r="T365" s="17"/>
      <c r="U365" s="17"/>
      <c r="V365" s="17"/>
      <c r="W365" s="17"/>
      <c r="X365" s="17"/>
      <c r="Y365" s="17"/>
      <c r="Z365" s="17"/>
    </row>
    <row r="366" spans="1:26" x14ac:dyDescent="0.2">
      <c r="A366" s="13"/>
      <c r="B366" s="13"/>
      <c r="C366" s="13">
        <v>27562</v>
      </c>
      <c r="D366" s="13" t="s">
        <v>191</v>
      </c>
      <c r="E366" s="13" t="s">
        <v>36</v>
      </c>
      <c r="F366" s="13" t="s">
        <v>34</v>
      </c>
      <c r="G366" s="13">
        <v>501443</v>
      </c>
      <c r="H366" s="13">
        <v>6</v>
      </c>
      <c r="I366" s="15">
        <v>494856</v>
      </c>
      <c r="J366" s="15">
        <v>0</v>
      </c>
      <c r="K366" s="15">
        <v>41238</v>
      </c>
      <c r="L366" s="15">
        <f t="shared" si="102"/>
        <v>11574.119999999999</v>
      </c>
      <c r="M366" s="15">
        <f t="shared" si="103"/>
        <v>123.60000000000001</v>
      </c>
      <c r="N366" s="16">
        <v>9254.25</v>
      </c>
      <c r="O366" s="16"/>
      <c r="P366" s="15">
        <f t="shared" si="104"/>
        <v>8412.5520000000015</v>
      </c>
      <c r="Q366" s="15">
        <f t="shared" si="105"/>
        <v>57277.440000000002</v>
      </c>
      <c r="R366" s="15">
        <f t="shared" si="106"/>
        <v>89420.479200000002</v>
      </c>
      <c r="S366" s="15">
        <f t="shared" si="107"/>
        <v>2125.44</v>
      </c>
      <c r="T366" s="17"/>
      <c r="U366" s="17"/>
      <c r="V366" s="17"/>
      <c r="W366" s="17"/>
      <c r="X366" s="17"/>
      <c r="Y366" s="17"/>
      <c r="Z366" s="17"/>
    </row>
    <row r="367" spans="1:26" x14ac:dyDescent="0.2">
      <c r="A367" s="13"/>
      <c r="B367" s="13"/>
      <c r="C367" s="13">
        <v>27601</v>
      </c>
      <c r="D367" s="13" t="s">
        <v>188</v>
      </c>
      <c r="E367" s="13" t="s">
        <v>36</v>
      </c>
      <c r="F367" s="13" t="s">
        <v>34</v>
      </c>
      <c r="G367" s="13">
        <v>501443</v>
      </c>
      <c r="H367" s="13">
        <v>10</v>
      </c>
      <c r="I367" s="15">
        <v>273540</v>
      </c>
      <c r="J367" s="15">
        <v>0</v>
      </c>
      <c r="K367" s="15">
        <v>22795</v>
      </c>
      <c r="L367" s="15">
        <f t="shared" si="102"/>
        <v>11574.119999999999</v>
      </c>
      <c r="M367" s="15">
        <f t="shared" si="103"/>
        <v>123.60000000000001</v>
      </c>
      <c r="N367" s="16"/>
      <c r="O367" s="16"/>
      <c r="P367" s="15">
        <f t="shared" si="104"/>
        <v>4650.18</v>
      </c>
      <c r="Q367" s="15">
        <f t="shared" si="105"/>
        <v>57277.440000000002</v>
      </c>
      <c r="R367" s="15">
        <f t="shared" si="106"/>
        <v>49428.678</v>
      </c>
      <c r="S367" s="15">
        <f t="shared" si="107"/>
        <v>2125.44</v>
      </c>
      <c r="T367" s="17"/>
      <c r="U367" s="17"/>
      <c r="V367" s="17"/>
      <c r="W367" s="17"/>
      <c r="X367" s="17"/>
      <c r="Y367" s="17"/>
      <c r="Z367" s="17"/>
    </row>
    <row r="368" spans="1:26" x14ac:dyDescent="0.2">
      <c r="A368" s="13"/>
      <c r="B368" s="13"/>
      <c r="C368" s="13">
        <v>30070</v>
      </c>
      <c r="D368" s="13" t="s">
        <v>150</v>
      </c>
      <c r="E368" s="13" t="s">
        <v>36</v>
      </c>
      <c r="F368" s="13" t="s">
        <v>34</v>
      </c>
      <c r="G368" s="13">
        <v>501443</v>
      </c>
      <c r="H368" s="13">
        <v>10</v>
      </c>
      <c r="I368" s="15">
        <v>293328</v>
      </c>
      <c r="J368" s="15">
        <v>0</v>
      </c>
      <c r="K368" s="15">
        <v>24444</v>
      </c>
      <c r="L368" s="15">
        <f t="shared" si="102"/>
        <v>11574.119999999999</v>
      </c>
      <c r="M368" s="15">
        <f t="shared" si="103"/>
        <v>123.60000000000001</v>
      </c>
      <c r="N368" s="16"/>
      <c r="O368" s="16"/>
      <c r="P368" s="15">
        <f t="shared" si="104"/>
        <v>4986.576</v>
      </c>
      <c r="Q368" s="15">
        <f t="shared" si="105"/>
        <v>57277.440000000002</v>
      </c>
      <c r="R368" s="15">
        <f t="shared" si="106"/>
        <v>53004.369599999998</v>
      </c>
      <c r="S368" s="15">
        <f t="shared" si="107"/>
        <v>2125.44</v>
      </c>
      <c r="T368" s="17"/>
      <c r="U368" s="17"/>
      <c r="V368" s="17"/>
      <c r="W368" s="17"/>
      <c r="X368" s="17"/>
      <c r="Y368" s="17"/>
      <c r="Z368" s="17"/>
    </row>
    <row r="369" spans="1:26" x14ac:dyDescent="0.2">
      <c r="A369" s="13"/>
      <c r="B369" s="13"/>
      <c r="C369" s="13">
        <v>34005</v>
      </c>
      <c r="D369" s="13" t="s">
        <v>139</v>
      </c>
      <c r="E369" s="13" t="s">
        <v>36</v>
      </c>
      <c r="F369" s="13" t="s">
        <v>34</v>
      </c>
      <c r="G369" s="13">
        <v>501443</v>
      </c>
      <c r="H369" s="13">
        <v>11</v>
      </c>
      <c r="I369" s="15">
        <v>255084</v>
      </c>
      <c r="J369" s="15">
        <f>750*12</f>
        <v>9000</v>
      </c>
      <c r="K369" s="15">
        <v>21257</v>
      </c>
      <c r="L369" s="15">
        <f t="shared" si="102"/>
        <v>11574.119999999999</v>
      </c>
      <c r="M369" s="15">
        <f t="shared" si="103"/>
        <v>123.60000000000001</v>
      </c>
      <c r="N369" s="16"/>
      <c r="O369" s="16"/>
      <c r="P369" s="15">
        <f t="shared" si="104"/>
        <v>4336.4279999999999</v>
      </c>
      <c r="Q369" s="15">
        <f t="shared" si="105"/>
        <v>57277.440000000002</v>
      </c>
      <c r="R369" s="15">
        <f t="shared" si="106"/>
        <v>46093.678800000002</v>
      </c>
      <c r="S369" s="15">
        <f t="shared" si="107"/>
        <v>2125.44</v>
      </c>
      <c r="T369" s="17"/>
      <c r="U369" s="17"/>
      <c r="V369" s="17"/>
      <c r="W369" s="17"/>
      <c r="X369" s="17"/>
      <c r="Y369" s="17"/>
      <c r="Z369" s="17"/>
    </row>
    <row r="370" spans="1:26" x14ac:dyDescent="0.2">
      <c r="A370" s="13"/>
      <c r="B370" s="13"/>
      <c r="C370" s="13">
        <v>34076</v>
      </c>
      <c r="D370" s="13" t="s">
        <v>192</v>
      </c>
      <c r="E370" s="13" t="s">
        <v>36</v>
      </c>
      <c r="F370" s="13" t="s">
        <v>34</v>
      </c>
      <c r="G370" s="13">
        <v>501443</v>
      </c>
      <c r="H370" s="13">
        <v>6</v>
      </c>
      <c r="I370" s="15">
        <v>509352</v>
      </c>
      <c r="J370" s="15">
        <f>500*12</f>
        <v>6000</v>
      </c>
      <c r="K370" s="15">
        <v>42446</v>
      </c>
      <c r="L370" s="15">
        <f t="shared" si="102"/>
        <v>11574.119999999999</v>
      </c>
      <c r="M370" s="15">
        <f t="shared" si="103"/>
        <v>123.60000000000001</v>
      </c>
      <c r="N370" s="16">
        <v>9752.25</v>
      </c>
      <c r="O370" s="16"/>
      <c r="P370" s="15">
        <f t="shared" si="104"/>
        <v>8658.9840000000004</v>
      </c>
      <c r="Q370" s="15">
        <f t="shared" si="105"/>
        <v>57277.440000000002</v>
      </c>
      <c r="R370" s="15">
        <f t="shared" si="106"/>
        <v>92039.906399999993</v>
      </c>
      <c r="S370" s="15">
        <f t="shared" si="107"/>
        <v>2125.44</v>
      </c>
      <c r="T370" s="17"/>
      <c r="U370" s="17"/>
      <c r="V370" s="17"/>
      <c r="W370" s="17"/>
      <c r="X370" s="17"/>
      <c r="Y370" s="17"/>
      <c r="Z370" s="17"/>
    </row>
    <row r="371" spans="1:26" x14ac:dyDescent="0.2">
      <c r="A371" s="13"/>
      <c r="B371" s="13"/>
      <c r="C371" s="13">
        <v>34128</v>
      </c>
      <c r="D371" s="13" t="s">
        <v>139</v>
      </c>
      <c r="E371" s="13" t="s">
        <v>36</v>
      </c>
      <c r="F371" s="13" t="s">
        <v>34</v>
      </c>
      <c r="G371" s="13">
        <v>501443</v>
      </c>
      <c r="H371" s="13">
        <v>11</v>
      </c>
      <c r="I371" s="15">
        <v>249288</v>
      </c>
      <c r="J371" s="15">
        <f>750*12</f>
        <v>9000</v>
      </c>
      <c r="K371" s="15">
        <v>20774</v>
      </c>
      <c r="L371" s="15">
        <f t="shared" si="102"/>
        <v>11574.119999999999</v>
      </c>
      <c r="M371" s="15">
        <f t="shared" si="103"/>
        <v>123.60000000000001</v>
      </c>
      <c r="N371" s="16"/>
      <c r="O371" s="16"/>
      <c r="P371" s="15">
        <f t="shared" si="104"/>
        <v>4237.8960000000006</v>
      </c>
      <c r="Q371" s="15">
        <f t="shared" si="105"/>
        <v>57277.440000000002</v>
      </c>
      <c r="R371" s="15">
        <f t="shared" si="106"/>
        <v>45046.3416</v>
      </c>
      <c r="S371" s="15">
        <f t="shared" si="107"/>
        <v>2125.44</v>
      </c>
      <c r="T371" s="17"/>
      <c r="U371" s="17"/>
      <c r="V371" s="17"/>
      <c r="W371" s="17"/>
      <c r="X371" s="17"/>
      <c r="Y371" s="17"/>
      <c r="Z371" s="17"/>
    </row>
    <row r="372" spans="1:26" x14ac:dyDescent="0.2">
      <c r="A372" s="13"/>
      <c r="B372" s="13"/>
      <c r="C372" s="13">
        <v>34720</v>
      </c>
      <c r="D372" s="13" t="s">
        <v>193</v>
      </c>
      <c r="E372" s="13" t="s">
        <v>36</v>
      </c>
      <c r="F372" s="13" t="s">
        <v>34</v>
      </c>
      <c r="G372" s="13">
        <v>501443</v>
      </c>
      <c r="H372" s="13">
        <v>10</v>
      </c>
      <c r="I372" s="15">
        <v>286512</v>
      </c>
      <c r="J372" s="15">
        <v>0</v>
      </c>
      <c r="K372" s="15">
        <v>23876</v>
      </c>
      <c r="L372" s="15">
        <f t="shared" si="102"/>
        <v>11574.119999999999</v>
      </c>
      <c r="M372" s="15">
        <f t="shared" si="103"/>
        <v>123.60000000000001</v>
      </c>
      <c r="N372" s="16"/>
      <c r="O372" s="16"/>
      <c r="P372" s="15">
        <f t="shared" si="104"/>
        <v>4870.7040000000006</v>
      </c>
      <c r="Q372" s="15">
        <f t="shared" si="105"/>
        <v>57277.440000000002</v>
      </c>
      <c r="R372" s="15">
        <f t="shared" si="106"/>
        <v>51772.718399999998</v>
      </c>
      <c r="S372" s="15">
        <f t="shared" si="107"/>
        <v>2125.44</v>
      </c>
      <c r="T372" s="17"/>
      <c r="U372" s="17"/>
      <c r="V372" s="17"/>
      <c r="W372" s="17"/>
      <c r="X372" s="17"/>
      <c r="Y372" s="17"/>
      <c r="Z372" s="17"/>
    </row>
    <row r="373" spans="1:26" x14ac:dyDescent="0.2">
      <c r="A373" s="13"/>
      <c r="B373" s="13"/>
      <c r="C373" s="13">
        <v>35457</v>
      </c>
      <c r="D373" s="13" t="s">
        <v>50</v>
      </c>
      <c r="E373" s="13" t="s">
        <v>36</v>
      </c>
      <c r="F373" s="13" t="s">
        <v>34</v>
      </c>
      <c r="G373" s="13">
        <v>501443</v>
      </c>
      <c r="H373" s="13">
        <v>15</v>
      </c>
      <c r="I373" s="15">
        <v>178356</v>
      </c>
      <c r="J373" s="15">
        <v>0</v>
      </c>
      <c r="K373" s="15">
        <v>14863</v>
      </c>
      <c r="L373" s="15">
        <f t="shared" si="102"/>
        <v>11574.119999999999</v>
      </c>
      <c r="M373" s="15">
        <f t="shared" si="103"/>
        <v>123.60000000000001</v>
      </c>
      <c r="N373" s="16"/>
      <c r="O373" s="16"/>
      <c r="P373" s="15">
        <f t="shared" si="104"/>
        <v>3032.0520000000001</v>
      </c>
      <c r="Q373" s="15">
        <f t="shared" si="105"/>
        <v>57277.440000000002</v>
      </c>
      <c r="R373" s="15">
        <f t="shared" si="106"/>
        <v>32228.929199999999</v>
      </c>
      <c r="S373" s="15">
        <f t="shared" si="107"/>
        <v>2125.44</v>
      </c>
      <c r="T373" s="17"/>
      <c r="U373" s="17"/>
      <c r="V373" s="17"/>
      <c r="W373" s="17"/>
      <c r="X373" s="17"/>
      <c r="Y373" s="17"/>
      <c r="Z373" s="17"/>
    </row>
    <row r="374" spans="1:26" x14ac:dyDescent="0.2">
      <c r="A374" s="13"/>
      <c r="B374" s="13"/>
      <c r="C374" s="13">
        <v>35813</v>
      </c>
      <c r="D374" s="13" t="s">
        <v>183</v>
      </c>
      <c r="E374" s="13" t="s">
        <v>36</v>
      </c>
      <c r="F374" s="13" t="s">
        <v>34</v>
      </c>
      <c r="G374" s="13">
        <v>501443</v>
      </c>
      <c r="H374" s="13">
        <v>7</v>
      </c>
      <c r="I374" s="15">
        <v>416988</v>
      </c>
      <c r="J374" s="15">
        <v>0</v>
      </c>
      <c r="K374" s="15">
        <v>34749</v>
      </c>
      <c r="L374" s="15">
        <f t="shared" si="102"/>
        <v>11574.119999999999</v>
      </c>
      <c r="M374" s="15">
        <f t="shared" si="103"/>
        <v>123.60000000000001</v>
      </c>
      <c r="N374" s="16"/>
      <c r="O374" s="16"/>
      <c r="P374" s="15">
        <f t="shared" si="104"/>
        <v>7088.7960000000003</v>
      </c>
      <c r="Q374" s="15">
        <f t="shared" si="105"/>
        <v>57277.440000000002</v>
      </c>
      <c r="R374" s="15">
        <f t="shared" si="106"/>
        <v>75349.731599999999</v>
      </c>
      <c r="S374" s="15">
        <f t="shared" si="107"/>
        <v>2125.44</v>
      </c>
      <c r="T374" s="17"/>
      <c r="U374" s="17"/>
      <c r="V374" s="17"/>
      <c r="W374" s="17"/>
      <c r="X374" s="17"/>
      <c r="Y374" s="17"/>
      <c r="Z374" s="17"/>
    </row>
    <row r="375" spans="1:26" x14ac:dyDescent="0.2">
      <c r="A375" s="13"/>
      <c r="B375" s="13"/>
      <c r="C375" s="13">
        <v>35952</v>
      </c>
      <c r="D375" s="13" t="s">
        <v>139</v>
      </c>
      <c r="E375" s="13" t="s">
        <v>36</v>
      </c>
      <c r="F375" s="13" t="s">
        <v>34</v>
      </c>
      <c r="G375" s="13">
        <v>501443</v>
      </c>
      <c r="H375" s="13">
        <v>11</v>
      </c>
      <c r="I375" s="15">
        <v>255084</v>
      </c>
      <c r="J375" s="15">
        <f>750*12</f>
        <v>9000</v>
      </c>
      <c r="K375" s="15">
        <v>21257</v>
      </c>
      <c r="L375" s="15">
        <f t="shared" si="102"/>
        <v>11574.119999999999</v>
      </c>
      <c r="M375" s="15">
        <f t="shared" si="103"/>
        <v>123.60000000000001</v>
      </c>
      <c r="N375" s="16"/>
      <c r="O375" s="16"/>
      <c r="P375" s="15">
        <f t="shared" si="104"/>
        <v>4336.4279999999999</v>
      </c>
      <c r="Q375" s="15">
        <f t="shared" si="105"/>
        <v>57277.440000000002</v>
      </c>
      <c r="R375" s="15">
        <f t="shared" si="106"/>
        <v>46093.678800000002</v>
      </c>
      <c r="S375" s="15">
        <f t="shared" si="107"/>
        <v>2125.44</v>
      </c>
      <c r="T375" s="17"/>
      <c r="U375" s="17"/>
      <c r="V375" s="17"/>
      <c r="W375" s="17"/>
      <c r="X375" s="17"/>
      <c r="Y375" s="17"/>
      <c r="Z375" s="17"/>
    </row>
    <row r="376" spans="1:26" x14ac:dyDescent="0.2">
      <c r="A376" s="13"/>
      <c r="B376" s="13"/>
      <c r="C376" s="13">
        <v>36045</v>
      </c>
      <c r="D376" s="13" t="s">
        <v>194</v>
      </c>
      <c r="E376" s="13" t="s">
        <v>36</v>
      </c>
      <c r="F376" s="13" t="s">
        <v>34</v>
      </c>
      <c r="G376" s="13">
        <v>501443</v>
      </c>
      <c r="H376" s="13">
        <v>11</v>
      </c>
      <c r="I376" s="15">
        <v>255084</v>
      </c>
      <c r="J376" s="15">
        <f>500*12</f>
        <v>6000</v>
      </c>
      <c r="K376" s="15">
        <v>21257</v>
      </c>
      <c r="L376" s="15">
        <f t="shared" si="102"/>
        <v>11574.119999999999</v>
      </c>
      <c r="M376" s="15">
        <f t="shared" si="103"/>
        <v>123.60000000000001</v>
      </c>
      <c r="N376" s="16"/>
      <c r="O376" s="16"/>
      <c r="P376" s="15">
        <f t="shared" si="104"/>
        <v>4336.4279999999999</v>
      </c>
      <c r="Q376" s="15">
        <f t="shared" si="105"/>
        <v>57277.440000000002</v>
      </c>
      <c r="R376" s="15">
        <f t="shared" si="106"/>
        <v>46093.678800000002</v>
      </c>
      <c r="S376" s="15">
        <f t="shared" si="107"/>
        <v>2125.44</v>
      </c>
      <c r="T376" s="17"/>
      <c r="U376" s="17"/>
      <c r="V376" s="17"/>
      <c r="W376" s="17"/>
      <c r="X376" s="17"/>
      <c r="Y376" s="17"/>
      <c r="Z376" s="17"/>
    </row>
    <row r="377" spans="1:26" x14ac:dyDescent="0.2">
      <c r="A377" s="13"/>
      <c r="B377" s="13"/>
      <c r="C377" s="13">
        <v>36113</v>
      </c>
      <c r="D377" s="13" t="s">
        <v>195</v>
      </c>
      <c r="E377" s="13" t="s">
        <v>36</v>
      </c>
      <c r="F377" s="13" t="s">
        <v>37</v>
      </c>
      <c r="G377" s="13">
        <v>501443</v>
      </c>
      <c r="H377" s="13">
        <v>7</v>
      </c>
      <c r="I377" s="15">
        <v>427296</v>
      </c>
      <c r="J377" s="15">
        <f>500*12</f>
        <v>6000</v>
      </c>
      <c r="K377" s="15">
        <v>35608</v>
      </c>
      <c r="L377" s="15">
        <f t="shared" si="102"/>
        <v>11574.119999999999</v>
      </c>
      <c r="M377" s="15">
        <f t="shared" si="103"/>
        <v>123.60000000000001</v>
      </c>
      <c r="N377" s="16">
        <v>7541.25</v>
      </c>
      <c r="O377" s="16"/>
      <c r="P377" s="15">
        <f t="shared" si="104"/>
        <v>7264.0320000000002</v>
      </c>
      <c r="Q377" s="15">
        <f t="shared" si="105"/>
        <v>57277.440000000002</v>
      </c>
      <c r="R377" s="15">
        <f t="shared" si="106"/>
        <v>77212.387199999997</v>
      </c>
      <c r="S377" s="15">
        <f t="shared" si="107"/>
        <v>2125.44</v>
      </c>
      <c r="T377" s="17"/>
      <c r="U377" s="17"/>
      <c r="V377" s="17"/>
      <c r="W377" s="17"/>
      <c r="X377" s="17"/>
      <c r="Y377" s="17"/>
      <c r="Z377" s="17"/>
    </row>
    <row r="378" spans="1:26" x14ac:dyDescent="0.2">
      <c r="A378" s="13"/>
      <c r="B378" s="13"/>
      <c r="C378" s="13">
        <v>36210</v>
      </c>
      <c r="D378" s="13" t="s">
        <v>183</v>
      </c>
      <c r="E378" s="13" t="s">
        <v>36</v>
      </c>
      <c r="F378" s="13" t="s">
        <v>37</v>
      </c>
      <c r="G378" s="13">
        <v>501443</v>
      </c>
      <c r="H378" s="13">
        <v>7</v>
      </c>
      <c r="I378" s="15">
        <v>447984</v>
      </c>
      <c r="J378" s="15">
        <f>500*12</f>
        <v>6000</v>
      </c>
      <c r="K378" s="15">
        <v>37332</v>
      </c>
      <c r="L378" s="15">
        <f t="shared" si="102"/>
        <v>11574.119999999999</v>
      </c>
      <c r="M378" s="15">
        <f t="shared" si="103"/>
        <v>123.60000000000001</v>
      </c>
      <c r="N378" s="16"/>
      <c r="O378" s="16"/>
      <c r="P378" s="15">
        <f t="shared" si="104"/>
        <v>7615.728000000001</v>
      </c>
      <c r="Q378" s="15">
        <f t="shared" si="105"/>
        <v>57277.440000000002</v>
      </c>
      <c r="R378" s="15">
        <f t="shared" si="106"/>
        <v>80950.708799999993</v>
      </c>
      <c r="S378" s="15">
        <f t="shared" si="107"/>
        <v>2125.44</v>
      </c>
      <c r="T378" s="17"/>
      <c r="U378" s="17"/>
      <c r="V378" s="17"/>
      <c r="W378" s="17"/>
      <c r="X378" s="17"/>
      <c r="Y378" s="17"/>
      <c r="Z378" s="17"/>
    </row>
    <row r="379" spans="1:26" x14ac:dyDescent="0.2">
      <c r="A379" s="13"/>
      <c r="B379" s="13"/>
      <c r="C379" s="13">
        <v>37125</v>
      </c>
      <c r="D379" s="13" t="s">
        <v>50</v>
      </c>
      <c r="E379" s="13" t="s">
        <v>36</v>
      </c>
      <c r="F379" s="13" t="s">
        <v>34</v>
      </c>
      <c r="G379" s="13">
        <v>501443</v>
      </c>
      <c r="H379" s="13">
        <v>15</v>
      </c>
      <c r="I379" s="15">
        <v>178356</v>
      </c>
      <c r="J379" s="15">
        <v>0</v>
      </c>
      <c r="K379" s="15">
        <v>14863</v>
      </c>
      <c r="L379" s="15">
        <f t="shared" si="102"/>
        <v>11574.119999999999</v>
      </c>
      <c r="M379" s="15">
        <f t="shared" si="103"/>
        <v>123.60000000000001</v>
      </c>
      <c r="N379" s="16"/>
      <c r="O379" s="16"/>
      <c r="P379" s="15">
        <f t="shared" si="104"/>
        <v>3032.0520000000001</v>
      </c>
      <c r="Q379" s="15">
        <f t="shared" si="105"/>
        <v>57277.440000000002</v>
      </c>
      <c r="R379" s="15">
        <f t="shared" si="106"/>
        <v>32228.929199999999</v>
      </c>
      <c r="S379" s="15">
        <f t="shared" si="107"/>
        <v>2125.44</v>
      </c>
      <c r="T379" s="17"/>
      <c r="U379" s="17"/>
      <c r="V379" s="17"/>
      <c r="W379" s="17"/>
      <c r="X379" s="17"/>
      <c r="Y379" s="17"/>
      <c r="Z379" s="17"/>
    </row>
    <row r="380" spans="1:26" x14ac:dyDescent="0.2">
      <c r="A380" s="13"/>
      <c r="B380" s="13"/>
      <c r="C380" s="13">
        <v>38933</v>
      </c>
      <c r="D380" s="13" t="s">
        <v>139</v>
      </c>
      <c r="E380" s="13" t="s">
        <v>36</v>
      </c>
      <c r="F380" s="13" t="s">
        <v>34</v>
      </c>
      <c r="G380" s="13">
        <v>501443</v>
      </c>
      <c r="H380" s="13">
        <v>11</v>
      </c>
      <c r="I380" s="15">
        <v>243612</v>
      </c>
      <c r="J380" s="15">
        <v>0</v>
      </c>
      <c r="K380" s="15">
        <v>20301</v>
      </c>
      <c r="L380" s="15">
        <f t="shared" si="102"/>
        <v>11574.119999999999</v>
      </c>
      <c r="M380" s="15">
        <f t="shared" si="103"/>
        <v>123.60000000000001</v>
      </c>
      <c r="N380" s="16"/>
      <c r="O380" s="16"/>
      <c r="P380" s="15">
        <f t="shared" si="104"/>
        <v>4141.4040000000005</v>
      </c>
      <c r="Q380" s="15">
        <f t="shared" si="105"/>
        <v>57277.440000000002</v>
      </c>
      <c r="R380" s="15">
        <f t="shared" si="106"/>
        <v>44020.688399999999</v>
      </c>
      <c r="S380" s="15">
        <f t="shared" si="107"/>
        <v>2125.44</v>
      </c>
      <c r="T380" s="17"/>
      <c r="U380" s="17"/>
      <c r="V380" s="17"/>
      <c r="W380" s="17"/>
      <c r="X380" s="17"/>
      <c r="Y380" s="17"/>
      <c r="Z380" s="17"/>
    </row>
    <row r="381" spans="1:26" x14ac:dyDescent="0.2">
      <c r="A381" s="13"/>
      <c r="B381" s="13"/>
      <c r="C381" s="13">
        <v>39246</v>
      </c>
      <c r="D381" s="13" t="s">
        <v>140</v>
      </c>
      <c r="E381" s="13" t="s">
        <v>36</v>
      </c>
      <c r="F381" s="13" t="s">
        <v>34</v>
      </c>
      <c r="G381" s="13">
        <v>501443</v>
      </c>
      <c r="H381" s="13">
        <v>121</v>
      </c>
      <c r="I381" s="15">
        <v>218064</v>
      </c>
      <c r="J381" s="15">
        <v>0</v>
      </c>
      <c r="K381" s="15">
        <v>18172</v>
      </c>
      <c r="L381" s="15">
        <f t="shared" si="102"/>
        <v>11574.119999999999</v>
      </c>
      <c r="M381" s="15">
        <f t="shared" si="103"/>
        <v>123.60000000000001</v>
      </c>
      <c r="N381" s="16"/>
      <c r="O381" s="16"/>
      <c r="P381" s="15">
        <f t="shared" si="104"/>
        <v>3707.0880000000002</v>
      </c>
      <c r="Q381" s="15">
        <f t="shared" si="105"/>
        <v>57277.440000000002</v>
      </c>
      <c r="R381" s="15">
        <f t="shared" si="106"/>
        <v>39404.164799999999</v>
      </c>
      <c r="S381" s="15">
        <f t="shared" si="107"/>
        <v>2125.44</v>
      </c>
      <c r="T381" s="17"/>
      <c r="U381" s="17"/>
      <c r="V381" s="17"/>
      <c r="W381" s="17"/>
      <c r="X381" s="17"/>
      <c r="Y381" s="17"/>
      <c r="Z381" s="17"/>
    </row>
    <row r="382" spans="1:26" x14ac:dyDescent="0.2">
      <c r="A382" s="13"/>
      <c r="B382" s="13"/>
      <c r="C382" s="13">
        <v>40219</v>
      </c>
      <c r="D382" s="13" t="s">
        <v>50</v>
      </c>
      <c r="E382" s="13" t="s">
        <v>36</v>
      </c>
      <c r="F382" s="13" t="s">
        <v>34</v>
      </c>
      <c r="G382" s="13">
        <v>501443</v>
      </c>
      <c r="H382" s="13">
        <v>15</v>
      </c>
      <c r="I382" s="15">
        <v>178356</v>
      </c>
      <c r="J382" s="15">
        <v>0</v>
      </c>
      <c r="K382" s="15">
        <v>14863</v>
      </c>
      <c r="L382" s="15">
        <f t="shared" si="102"/>
        <v>11574.119999999999</v>
      </c>
      <c r="M382" s="15">
        <f t="shared" si="103"/>
        <v>123.60000000000001</v>
      </c>
      <c r="N382" s="16"/>
      <c r="O382" s="16"/>
      <c r="P382" s="15">
        <f t="shared" si="104"/>
        <v>3032.0520000000001</v>
      </c>
      <c r="Q382" s="15">
        <f t="shared" si="105"/>
        <v>57277.440000000002</v>
      </c>
      <c r="R382" s="15">
        <f t="shared" si="106"/>
        <v>32228.929199999999</v>
      </c>
      <c r="S382" s="15">
        <f t="shared" si="107"/>
        <v>2125.44</v>
      </c>
      <c r="T382" s="17"/>
      <c r="U382" s="17"/>
      <c r="V382" s="17"/>
      <c r="W382" s="17"/>
      <c r="X382" s="17"/>
      <c r="Y382" s="17"/>
      <c r="Z382" s="17"/>
    </row>
    <row r="383" spans="1:26" x14ac:dyDescent="0.2">
      <c r="A383" s="13"/>
      <c r="B383" s="13"/>
      <c r="C383" s="13">
        <v>40662</v>
      </c>
      <c r="D383" s="13" t="s">
        <v>50</v>
      </c>
      <c r="E383" s="13" t="s">
        <v>36</v>
      </c>
      <c r="F383" s="13" t="s">
        <v>34</v>
      </c>
      <c r="G383" s="13">
        <v>501443</v>
      </c>
      <c r="H383" s="13">
        <v>15</v>
      </c>
      <c r="I383" s="15">
        <v>178356</v>
      </c>
      <c r="J383" s="15">
        <v>0</v>
      </c>
      <c r="K383" s="15">
        <v>14863</v>
      </c>
      <c r="L383" s="15">
        <f t="shared" si="102"/>
        <v>11574.119999999999</v>
      </c>
      <c r="M383" s="15">
        <f t="shared" si="103"/>
        <v>123.60000000000001</v>
      </c>
      <c r="N383" s="16"/>
      <c r="O383" s="16"/>
      <c r="P383" s="15">
        <f t="shared" si="104"/>
        <v>3032.0520000000001</v>
      </c>
      <c r="Q383" s="15">
        <f t="shared" si="105"/>
        <v>57277.440000000002</v>
      </c>
      <c r="R383" s="15">
        <f t="shared" si="106"/>
        <v>32228.929199999999</v>
      </c>
      <c r="S383" s="15">
        <f t="shared" si="107"/>
        <v>2125.44</v>
      </c>
      <c r="T383" s="17"/>
      <c r="U383" s="17"/>
      <c r="V383" s="17"/>
      <c r="W383" s="17"/>
      <c r="X383" s="17"/>
      <c r="Y383" s="17"/>
      <c r="Z383" s="17"/>
    </row>
    <row r="384" spans="1:26" x14ac:dyDescent="0.2">
      <c r="A384" s="13"/>
      <c r="B384" s="13"/>
      <c r="C384" s="13">
        <v>41276</v>
      </c>
      <c r="D384" s="13" t="s">
        <v>56</v>
      </c>
      <c r="E384" s="13" t="s">
        <v>36</v>
      </c>
      <c r="F384" s="13" t="s">
        <v>34</v>
      </c>
      <c r="G384" s="13">
        <v>501443</v>
      </c>
      <c r="H384" s="13">
        <v>16</v>
      </c>
      <c r="I384" s="15">
        <v>170736</v>
      </c>
      <c r="J384" s="15">
        <v>0</v>
      </c>
      <c r="K384" s="15">
        <v>14228</v>
      </c>
      <c r="L384" s="15">
        <f t="shared" si="102"/>
        <v>11574.119999999999</v>
      </c>
      <c r="M384" s="15">
        <f t="shared" si="103"/>
        <v>123.60000000000001</v>
      </c>
      <c r="N384" s="16"/>
      <c r="O384" s="16"/>
      <c r="P384" s="15">
        <f t="shared" si="104"/>
        <v>2902.5120000000002</v>
      </c>
      <c r="Q384" s="15">
        <f t="shared" si="105"/>
        <v>57277.440000000002</v>
      </c>
      <c r="R384" s="15">
        <f t="shared" si="106"/>
        <v>30851.995200000001</v>
      </c>
      <c r="S384" s="15">
        <f t="shared" si="107"/>
        <v>2125.44</v>
      </c>
      <c r="T384" s="17"/>
      <c r="U384" s="17"/>
      <c r="V384" s="17"/>
      <c r="W384" s="17"/>
      <c r="X384" s="17"/>
      <c r="Y384" s="17"/>
      <c r="Z384" s="17"/>
    </row>
    <row r="385" spans="1:26" x14ac:dyDescent="0.2">
      <c r="A385" s="13"/>
      <c r="B385" s="13"/>
      <c r="C385" s="13">
        <v>41315</v>
      </c>
      <c r="D385" s="13" t="s">
        <v>196</v>
      </c>
      <c r="E385" s="13" t="s">
        <v>36</v>
      </c>
      <c r="F385" s="13" t="s">
        <v>34</v>
      </c>
      <c r="G385" s="13">
        <v>501443</v>
      </c>
      <c r="H385" s="13">
        <v>12</v>
      </c>
      <c r="I385" s="15">
        <v>218064</v>
      </c>
      <c r="J385" s="15">
        <v>0</v>
      </c>
      <c r="K385" s="15">
        <v>18172</v>
      </c>
      <c r="L385" s="15">
        <f t="shared" si="102"/>
        <v>11574.119999999999</v>
      </c>
      <c r="M385" s="15">
        <f t="shared" si="103"/>
        <v>123.60000000000001</v>
      </c>
      <c r="N385" s="16"/>
      <c r="O385" s="16"/>
      <c r="P385" s="15">
        <f t="shared" si="104"/>
        <v>3707.0880000000002</v>
      </c>
      <c r="Q385" s="15">
        <f t="shared" si="105"/>
        <v>57277.440000000002</v>
      </c>
      <c r="R385" s="15">
        <f t="shared" si="106"/>
        <v>39404.164799999999</v>
      </c>
      <c r="S385" s="15">
        <f t="shared" si="107"/>
        <v>2125.44</v>
      </c>
      <c r="T385" s="17"/>
      <c r="U385" s="17"/>
      <c r="V385" s="17"/>
      <c r="W385" s="17"/>
      <c r="X385" s="17"/>
      <c r="Y385" s="17"/>
      <c r="Z385" s="17"/>
    </row>
    <row r="386" spans="1:26" x14ac:dyDescent="0.2">
      <c r="A386" s="13"/>
      <c r="B386" s="13"/>
      <c r="C386" s="13">
        <v>41661</v>
      </c>
      <c r="D386" s="13" t="s">
        <v>50</v>
      </c>
      <c r="E386" s="13" t="s">
        <v>36</v>
      </c>
      <c r="F386" s="13" t="s">
        <v>34</v>
      </c>
      <c r="G386" s="13">
        <v>501443</v>
      </c>
      <c r="H386" s="13">
        <v>15</v>
      </c>
      <c r="I386" s="15">
        <v>178356</v>
      </c>
      <c r="J386" s="15">
        <v>0</v>
      </c>
      <c r="K386" s="15">
        <v>14863</v>
      </c>
      <c r="L386" s="15">
        <f t="shared" si="102"/>
        <v>11574.119999999999</v>
      </c>
      <c r="M386" s="15">
        <f t="shared" si="103"/>
        <v>123.60000000000001</v>
      </c>
      <c r="N386" s="16"/>
      <c r="O386" s="16"/>
      <c r="P386" s="15">
        <f t="shared" si="104"/>
        <v>3032.0520000000001</v>
      </c>
      <c r="Q386" s="15">
        <f t="shared" si="105"/>
        <v>57277.440000000002</v>
      </c>
      <c r="R386" s="15">
        <f t="shared" si="106"/>
        <v>32228.929199999999</v>
      </c>
      <c r="S386" s="15">
        <f t="shared" si="107"/>
        <v>2125.44</v>
      </c>
      <c r="T386" s="17"/>
      <c r="U386" s="17"/>
      <c r="V386" s="17"/>
      <c r="W386" s="17"/>
      <c r="X386" s="17"/>
      <c r="Y386" s="17"/>
      <c r="Z386" s="17"/>
    </row>
    <row r="387" spans="1:26" x14ac:dyDescent="0.2">
      <c r="A387" s="13"/>
      <c r="B387" s="13"/>
      <c r="C387" s="13">
        <v>43889</v>
      </c>
      <c r="D387" s="13" t="s">
        <v>192</v>
      </c>
      <c r="E387" s="13" t="s">
        <v>36</v>
      </c>
      <c r="F387" s="13" t="s">
        <v>34</v>
      </c>
      <c r="G387" s="13">
        <v>501443</v>
      </c>
      <c r="H387" s="13">
        <v>6</v>
      </c>
      <c r="I387" s="15">
        <v>537492</v>
      </c>
      <c r="J387" s="15">
        <f>500*12</f>
        <v>6000</v>
      </c>
      <c r="K387" s="15">
        <v>44791</v>
      </c>
      <c r="L387" s="15">
        <f t="shared" si="102"/>
        <v>11574.119999999999</v>
      </c>
      <c r="M387" s="15">
        <f t="shared" si="103"/>
        <v>123.60000000000001</v>
      </c>
      <c r="N387" s="16">
        <v>10746.75</v>
      </c>
      <c r="O387" s="16"/>
      <c r="P387" s="15">
        <f t="shared" si="104"/>
        <v>9137.3640000000014</v>
      </c>
      <c r="Q387" s="15">
        <f t="shared" si="105"/>
        <v>57277.440000000002</v>
      </c>
      <c r="R387" s="15">
        <f t="shared" si="106"/>
        <v>97124.804399999994</v>
      </c>
      <c r="S387" s="15">
        <f t="shared" si="107"/>
        <v>2125.44</v>
      </c>
      <c r="T387" s="17"/>
      <c r="U387" s="17"/>
      <c r="V387" s="17"/>
      <c r="W387" s="17"/>
      <c r="X387" s="17"/>
      <c r="Y387" s="17"/>
      <c r="Z387" s="17"/>
    </row>
    <row r="388" spans="1:26" x14ac:dyDescent="0.2">
      <c r="A388" s="13"/>
      <c r="B388" s="13"/>
      <c r="C388" s="13">
        <v>44370</v>
      </c>
      <c r="D388" s="13" t="s">
        <v>56</v>
      </c>
      <c r="E388" s="13" t="s">
        <v>36</v>
      </c>
      <c r="F388" s="13" t="s">
        <v>34</v>
      </c>
      <c r="G388" s="13">
        <v>501443</v>
      </c>
      <c r="H388" s="13">
        <v>16</v>
      </c>
      <c r="I388" s="15">
        <v>170736</v>
      </c>
      <c r="J388" s="15">
        <v>0</v>
      </c>
      <c r="K388" s="15">
        <v>14228</v>
      </c>
      <c r="L388" s="15">
        <f t="shared" si="102"/>
        <v>11574.119999999999</v>
      </c>
      <c r="M388" s="15">
        <f t="shared" si="103"/>
        <v>123.60000000000001</v>
      </c>
      <c r="N388" s="16"/>
      <c r="O388" s="16"/>
      <c r="P388" s="15">
        <f t="shared" si="104"/>
        <v>2902.5120000000002</v>
      </c>
      <c r="Q388" s="15">
        <f t="shared" si="105"/>
        <v>57277.440000000002</v>
      </c>
      <c r="R388" s="15">
        <f t="shared" si="106"/>
        <v>30851.995200000001</v>
      </c>
      <c r="S388" s="15">
        <f t="shared" si="107"/>
        <v>2125.44</v>
      </c>
      <c r="T388" s="17"/>
      <c r="U388" s="17"/>
      <c r="V388" s="17"/>
      <c r="W388" s="17"/>
      <c r="X388" s="17"/>
      <c r="Y388" s="17"/>
      <c r="Z388" s="17"/>
    </row>
    <row r="389" spans="1:26" x14ac:dyDescent="0.2">
      <c r="A389" s="13"/>
      <c r="B389" s="13"/>
      <c r="C389" s="13">
        <v>44383</v>
      </c>
      <c r="D389" s="13" t="s">
        <v>197</v>
      </c>
      <c r="E389" s="13" t="s">
        <v>36</v>
      </c>
      <c r="F389" s="13" t="s">
        <v>34</v>
      </c>
      <c r="G389" s="13">
        <v>501443</v>
      </c>
      <c r="H389" s="13">
        <v>10</v>
      </c>
      <c r="I389" s="15">
        <v>273540</v>
      </c>
      <c r="J389" s="15">
        <v>0</v>
      </c>
      <c r="K389" s="15">
        <v>22795</v>
      </c>
      <c r="L389" s="15">
        <f t="shared" si="102"/>
        <v>11574.119999999999</v>
      </c>
      <c r="M389" s="15">
        <f t="shared" si="103"/>
        <v>123.60000000000001</v>
      </c>
      <c r="N389" s="16"/>
      <c r="O389" s="16"/>
      <c r="P389" s="15">
        <f t="shared" si="104"/>
        <v>4650.18</v>
      </c>
      <c r="Q389" s="15">
        <f t="shared" si="105"/>
        <v>57277.440000000002</v>
      </c>
      <c r="R389" s="15">
        <f t="shared" si="106"/>
        <v>49428.678</v>
      </c>
      <c r="S389" s="15">
        <f t="shared" si="107"/>
        <v>2125.44</v>
      </c>
      <c r="T389" s="17"/>
      <c r="U389" s="17"/>
      <c r="V389" s="17"/>
      <c r="W389" s="17"/>
      <c r="X389" s="17"/>
      <c r="Y389" s="17"/>
      <c r="Z389" s="17"/>
    </row>
    <row r="390" spans="1:26" x14ac:dyDescent="0.2">
      <c r="A390" s="13"/>
      <c r="B390" s="13"/>
      <c r="C390" s="13">
        <v>45227</v>
      </c>
      <c r="D390" s="13" t="s">
        <v>50</v>
      </c>
      <c r="E390" s="13" t="s">
        <v>36</v>
      </c>
      <c r="F390" s="13" t="s">
        <v>34</v>
      </c>
      <c r="G390" s="13">
        <v>501443</v>
      </c>
      <c r="H390" s="13">
        <v>15</v>
      </c>
      <c r="I390" s="15">
        <v>178356</v>
      </c>
      <c r="J390" s="15">
        <v>0</v>
      </c>
      <c r="K390" s="15">
        <v>14863</v>
      </c>
      <c r="L390" s="15">
        <f t="shared" si="102"/>
        <v>11574.119999999999</v>
      </c>
      <c r="M390" s="15">
        <f t="shared" si="103"/>
        <v>123.60000000000001</v>
      </c>
      <c r="N390" s="16"/>
      <c r="O390" s="16"/>
      <c r="P390" s="15">
        <f t="shared" si="104"/>
        <v>3032.0520000000001</v>
      </c>
      <c r="Q390" s="15">
        <f t="shared" si="105"/>
        <v>57277.440000000002</v>
      </c>
      <c r="R390" s="15">
        <f t="shared" si="106"/>
        <v>32228.929199999999</v>
      </c>
      <c r="S390" s="15">
        <f t="shared" si="107"/>
        <v>2125.44</v>
      </c>
      <c r="T390" s="17"/>
      <c r="U390" s="17"/>
      <c r="V390" s="17"/>
      <c r="W390" s="17"/>
      <c r="X390" s="17"/>
      <c r="Y390" s="17"/>
      <c r="Z390" s="17"/>
    </row>
    <row r="391" spans="1:26" x14ac:dyDescent="0.2">
      <c r="A391" s="13"/>
      <c r="B391" s="13"/>
      <c r="C391" s="13">
        <v>47623</v>
      </c>
      <c r="D391" s="13" t="s">
        <v>56</v>
      </c>
      <c r="E391" s="13" t="s">
        <v>36</v>
      </c>
      <c r="F391" s="13" t="s">
        <v>34</v>
      </c>
      <c r="G391" s="13">
        <v>501443</v>
      </c>
      <c r="H391" s="13">
        <v>16</v>
      </c>
      <c r="I391" s="15">
        <v>170736</v>
      </c>
      <c r="J391" s="15">
        <v>0</v>
      </c>
      <c r="K391" s="15">
        <v>14228</v>
      </c>
      <c r="L391" s="15">
        <f t="shared" si="102"/>
        <v>11574.119999999999</v>
      </c>
      <c r="M391" s="15">
        <f t="shared" si="103"/>
        <v>123.60000000000001</v>
      </c>
      <c r="N391" s="16"/>
      <c r="O391" s="16"/>
      <c r="P391" s="15">
        <f t="shared" si="104"/>
        <v>2902.5120000000002</v>
      </c>
      <c r="Q391" s="15">
        <f t="shared" si="105"/>
        <v>57277.440000000002</v>
      </c>
      <c r="R391" s="15">
        <f t="shared" si="106"/>
        <v>30851.995200000001</v>
      </c>
      <c r="S391" s="15">
        <f t="shared" si="107"/>
        <v>2125.44</v>
      </c>
      <c r="T391" s="17"/>
      <c r="U391" s="17"/>
      <c r="V391" s="17"/>
      <c r="W391" s="17"/>
      <c r="X391" s="17"/>
      <c r="Y391" s="17"/>
      <c r="Z391" s="17"/>
    </row>
    <row r="392" spans="1:26" x14ac:dyDescent="0.2">
      <c r="A392" s="13"/>
      <c r="B392" s="13"/>
      <c r="C392" s="13">
        <v>49799</v>
      </c>
      <c r="D392" s="13" t="s">
        <v>183</v>
      </c>
      <c r="E392" s="13" t="s">
        <v>36</v>
      </c>
      <c r="F392" s="13" t="s">
        <v>34</v>
      </c>
      <c r="G392" s="13">
        <v>501443</v>
      </c>
      <c r="H392" s="13">
        <v>7</v>
      </c>
      <c r="I392" s="15">
        <v>447984</v>
      </c>
      <c r="J392" s="15">
        <f>500*12</f>
        <v>6000</v>
      </c>
      <c r="K392" s="15">
        <v>37332</v>
      </c>
      <c r="L392" s="15">
        <f t="shared" si="102"/>
        <v>11574.119999999999</v>
      </c>
      <c r="M392" s="15">
        <f t="shared" si="103"/>
        <v>123.60000000000001</v>
      </c>
      <c r="N392" s="16">
        <v>7955.25</v>
      </c>
      <c r="O392" s="16"/>
      <c r="P392" s="15">
        <f t="shared" si="104"/>
        <v>7615.728000000001</v>
      </c>
      <c r="Q392" s="15">
        <f t="shared" si="105"/>
        <v>57277.440000000002</v>
      </c>
      <c r="R392" s="15">
        <f t="shared" si="106"/>
        <v>80950.708799999993</v>
      </c>
      <c r="S392" s="15">
        <f t="shared" si="107"/>
        <v>2125.44</v>
      </c>
      <c r="T392" s="17"/>
      <c r="U392" s="17"/>
      <c r="V392" s="17"/>
      <c r="W392" s="17"/>
      <c r="X392" s="17"/>
      <c r="Y392" s="17"/>
      <c r="Z392" s="17"/>
    </row>
    <row r="393" spans="1:26" x14ac:dyDescent="0.2">
      <c r="A393" s="13"/>
      <c r="B393" s="13"/>
      <c r="C393" s="13">
        <v>50445</v>
      </c>
      <c r="D393" s="13" t="s">
        <v>198</v>
      </c>
      <c r="E393" s="13" t="s">
        <v>36</v>
      </c>
      <c r="F393" s="13" t="s">
        <v>34</v>
      </c>
      <c r="G393" s="13">
        <v>501443</v>
      </c>
      <c r="H393" s="13">
        <v>3</v>
      </c>
      <c r="I393" s="15">
        <v>783828</v>
      </c>
      <c r="J393" s="15">
        <v>0</v>
      </c>
      <c r="K393" s="15">
        <v>65319</v>
      </c>
      <c r="L393" s="15">
        <f t="shared" si="102"/>
        <v>11574.119999999999</v>
      </c>
      <c r="M393" s="15">
        <f t="shared" si="103"/>
        <v>123.60000000000001</v>
      </c>
      <c r="N393" s="16">
        <v>18618</v>
      </c>
      <c r="O393" s="16"/>
      <c r="P393" s="15">
        <f t="shared" si="104"/>
        <v>13325.076000000001</v>
      </c>
      <c r="Q393" s="15">
        <f t="shared" si="105"/>
        <v>57277.440000000002</v>
      </c>
      <c r="R393" s="15">
        <f t="shared" si="106"/>
        <v>141637.71960000001</v>
      </c>
      <c r="S393" s="15">
        <f t="shared" si="107"/>
        <v>2125.44</v>
      </c>
      <c r="T393" s="17"/>
      <c r="U393" s="17"/>
      <c r="V393" s="17"/>
      <c r="W393" s="17"/>
      <c r="X393" s="17"/>
      <c r="Y393" s="17"/>
      <c r="Z393" s="17"/>
    </row>
    <row r="394" spans="1:26" x14ac:dyDescent="0.2">
      <c r="A394" s="13"/>
      <c r="B394" s="13"/>
      <c r="C394" s="13">
        <v>51538</v>
      </c>
      <c r="D394" s="13" t="s">
        <v>183</v>
      </c>
      <c r="E394" s="13" t="s">
        <v>36</v>
      </c>
      <c r="F394" s="13" t="s">
        <v>34</v>
      </c>
      <c r="G394" s="13">
        <v>501443</v>
      </c>
      <c r="H394" s="13">
        <v>7</v>
      </c>
      <c r="I394" s="15">
        <v>447984</v>
      </c>
      <c r="J394" s="15">
        <f>500*12</f>
        <v>6000</v>
      </c>
      <c r="K394" s="15">
        <v>37332</v>
      </c>
      <c r="L394" s="15">
        <f t="shared" si="102"/>
        <v>11574.119999999999</v>
      </c>
      <c r="M394" s="15">
        <f t="shared" si="103"/>
        <v>123.60000000000001</v>
      </c>
      <c r="N394" s="16"/>
      <c r="O394" s="16"/>
      <c r="P394" s="15">
        <f t="shared" si="104"/>
        <v>7615.728000000001</v>
      </c>
      <c r="Q394" s="15">
        <f t="shared" si="105"/>
        <v>57277.440000000002</v>
      </c>
      <c r="R394" s="15">
        <f t="shared" si="106"/>
        <v>80950.708799999993</v>
      </c>
      <c r="S394" s="15">
        <f t="shared" si="107"/>
        <v>2125.44</v>
      </c>
      <c r="T394" s="17"/>
      <c r="U394" s="17"/>
      <c r="V394" s="17"/>
      <c r="W394" s="17"/>
      <c r="X394" s="17"/>
      <c r="Y394" s="17"/>
      <c r="Z394" s="17"/>
    </row>
    <row r="395" spans="1:26" x14ac:dyDescent="0.2">
      <c r="A395" s="13"/>
      <c r="B395" s="13"/>
      <c r="C395" s="13">
        <v>51541</v>
      </c>
      <c r="D395" s="13" t="s">
        <v>152</v>
      </c>
      <c r="E395" s="13" t="s">
        <v>36</v>
      </c>
      <c r="F395" s="13" t="s">
        <v>37</v>
      </c>
      <c r="G395" s="13">
        <v>501443</v>
      </c>
      <c r="H395" s="13">
        <v>8</v>
      </c>
      <c r="I395" s="15">
        <v>382524</v>
      </c>
      <c r="J395" s="15">
        <v>0</v>
      </c>
      <c r="K395" s="15">
        <v>31877</v>
      </c>
      <c r="L395" s="15">
        <f t="shared" si="102"/>
        <v>11574.119999999999</v>
      </c>
      <c r="M395" s="15">
        <f t="shared" si="103"/>
        <v>123.60000000000001</v>
      </c>
      <c r="N395" s="16">
        <v>7955.25</v>
      </c>
      <c r="O395" s="16"/>
      <c r="P395" s="15">
        <f t="shared" si="104"/>
        <v>6502.9080000000004</v>
      </c>
      <c r="Q395" s="15">
        <f t="shared" si="105"/>
        <v>57277.440000000002</v>
      </c>
      <c r="R395" s="15">
        <f t="shared" si="106"/>
        <v>69122.086800000005</v>
      </c>
      <c r="S395" s="15">
        <f t="shared" si="107"/>
        <v>2125.44</v>
      </c>
      <c r="T395" s="17"/>
      <c r="U395" s="17"/>
      <c r="V395" s="17"/>
      <c r="W395" s="17"/>
      <c r="X395" s="17"/>
      <c r="Y395" s="17"/>
      <c r="Z395" s="17"/>
    </row>
    <row r="396" spans="1:26" x14ac:dyDescent="0.2">
      <c r="A396" s="13"/>
      <c r="B396" s="13"/>
      <c r="C396" s="13">
        <v>51554</v>
      </c>
      <c r="D396" s="13" t="s">
        <v>152</v>
      </c>
      <c r="E396" s="13" t="s">
        <v>36</v>
      </c>
      <c r="F396" s="13" t="s">
        <v>34</v>
      </c>
      <c r="G396" s="13">
        <v>501443</v>
      </c>
      <c r="H396" s="13">
        <v>9</v>
      </c>
      <c r="I396" s="15">
        <v>349320</v>
      </c>
      <c r="J396" s="15">
        <v>0</v>
      </c>
      <c r="K396" s="15">
        <v>29110</v>
      </c>
      <c r="L396" s="15">
        <f t="shared" si="102"/>
        <v>11574.119999999999</v>
      </c>
      <c r="M396" s="15">
        <f t="shared" si="103"/>
        <v>123.60000000000001</v>
      </c>
      <c r="N396" s="16"/>
      <c r="O396" s="16"/>
      <c r="P396" s="15">
        <f t="shared" si="104"/>
        <v>5938.4400000000005</v>
      </c>
      <c r="Q396" s="15">
        <f t="shared" si="105"/>
        <v>57277.440000000002</v>
      </c>
      <c r="R396" s="15">
        <f t="shared" si="106"/>
        <v>63122.124000000003</v>
      </c>
      <c r="S396" s="15">
        <f t="shared" si="107"/>
        <v>2125.44</v>
      </c>
      <c r="T396" s="17"/>
      <c r="U396" s="17"/>
      <c r="V396" s="17"/>
      <c r="W396" s="17"/>
      <c r="X396" s="17"/>
      <c r="Y396" s="17"/>
      <c r="Z396" s="17"/>
    </row>
    <row r="397" spans="1:26" x14ac:dyDescent="0.2">
      <c r="A397" s="13"/>
      <c r="B397" s="13"/>
      <c r="C397" s="13">
        <v>51619</v>
      </c>
      <c r="D397" s="13" t="s">
        <v>181</v>
      </c>
      <c r="E397" s="13" t="s">
        <v>36</v>
      </c>
      <c r="F397" s="13" t="s">
        <v>37</v>
      </c>
      <c r="G397" s="13">
        <v>501443</v>
      </c>
      <c r="H397" s="13">
        <v>11</v>
      </c>
      <c r="I397" s="15">
        <v>255084</v>
      </c>
      <c r="J397" s="15">
        <v>0</v>
      </c>
      <c r="K397" s="15">
        <v>21257</v>
      </c>
      <c r="L397" s="15">
        <f t="shared" si="102"/>
        <v>11574.119999999999</v>
      </c>
      <c r="M397" s="15">
        <f t="shared" si="103"/>
        <v>123.60000000000001</v>
      </c>
      <c r="N397" s="16"/>
      <c r="O397" s="16"/>
      <c r="P397" s="15">
        <f t="shared" si="104"/>
        <v>4336.4279999999999</v>
      </c>
      <c r="Q397" s="15">
        <f t="shared" si="105"/>
        <v>57277.440000000002</v>
      </c>
      <c r="R397" s="15">
        <f t="shared" si="106"/>
        <v>46093.678800000002</v>
      </c>
      <c r="S397" s="15">
        <f t="shared" si="107"/>
        <v>2125.44</v>
      </c>
      <c r="T397" s="17"/>
      <c r="U397" s="17"/>
      <c r="V397" s="17"/>
      <c r="W397" s="17"/>
      <c r="X397" s="17"/>
      <c r="Y397" s="17"/>
      <c r="Z397" s="17"/>
    </row>
    <row r="398" spans="1:26" x14ac:dyDescent="0.2">
      <c r="A398" s="13"/>
      <c r="B398" s="13"/>
      <c r="C398" s="13">
        <v>51664</v>
      </c>
      <c r="D398" s="13" t="s">
        <v>199</v>
      </c>
      <c r="E398" s="13" t="s">
        <v>36</v>
      </c>
      <c r="F398" s="13" t="s">
        <v>34</v>
      </c>
      <c r="G398" s="13">
        <v>501443</v>
      </c>
      <c r="H398" s="13">
        <v>11</v>
      </c>
      <c r="I398" s="15">
        <v>255084</v>
      </c>
      <c r="J398" s="15">
        <v>0</v>
      </c>
      <c r="K398" s="15">
        <v>21257</v>
      </c>
      <c r="L398" s="15">
        <f t="shared" si="102"/>
        <v>11574.119999999999</v>
      </c>
      <c r="M398" s="15">
        <f t="shared" si="103"/>
        <v>123.60000000000001</v>
      </c>
      <c r="N398" s="16"/>
      <c r="O398" s="16"/>
      <c r="P398" s="15">
        <f t="shared" si="104"/>
        <v>4336.4279999999999</v>
      </c>
      <c r="Q398" s="15">
        <f t="shared" si="105"/>
        <v>57277.440000000002</v>
      </c>
      <c r="R398" s="15">
        <f t="shared" si="106"/>
        <v>46093.678800000002</v>
      </c>
      <c r="S398" s="15">
        <f t="shared" si="107"/>
        <v>2125.44</v>
      </c>
      <c r="T398" s="17"/>
      <c r="U398" s="17"/>
      <c r="V398" s="17"/>
      <c r="W398" s="17"/>
      <c r="X398" s="17"/>
      <c r="Y398" s="17"/>
      <c r="Z398" s="17"/>
    </row>
    <row r="399" spans="1:26" x14ac:dyDescent="0.2">
      <c r="A399" s="13"/>
      <c r="B399" s="13"/>
      <c r="C399" s="13">
        <v>51693</v>
      </c>
      <c r="D399" s="13" t="s">
        <v>138</v>
      </c>
      <c r="E399" s="13" t="s">
        <v>36</v>
      </c>
      <c r="F399" s="13" t="s">
        <v>34</v>
      </c>
      <c r="G399" s="13">
        <v>501443</v>
      </c>
      <c r="H399" s="13">
        <v>11</v>
      </c>
      <c r="I399" s="15">
        <v>243612</v>
      </c>
      <c r="J399" s="15">
        <v>0</v>
      </c>
      <c r="K399" s="15">
        <v>20301</v>
      </c>
      <c r="L399" s="15">
        <f t="shared" si="102"/>
        <v>11574.119999999999</v>
      </c>
      <c r="M399" s="15">
        <f t="shared" si="103"/>
        <v>123.60000000000001</v>
      </c>
      <c r="N399" s="16"/>
      <c r="O399" s="16"/>
      <c r="P399" s="15">
        <f t="shared" si="104"/>
        <v>4141.4040000000005</v>
      </c>
      <c r="Q399" s="15">
        <f t="shared" si="105"/>
        <v>57277.440000000002</v>
      </c>
      <c r="R399" s="15">
        <f t="shared" si="106"/>
        <v>44020.688399999999</v>
      </c>
      <c r="S399" s="15">
        <f t="shared" si="107"/>
        <v>2125.44</v>
      </c>
      <c r="T399" s="17"/>
      <c r="U399" s="17"/>
      <c r="V399" s="17"/>
      <c r="W399" s="17"/>
      <c r="X399" s="17"/>
      <c r="Y399" s="17"/>
      <c r="Z399" s="17"/>
    </row>
    <row r="400" spans="1:26" x14ac:dyDescent="0.2">
      <c r="A400" s="13"/>
      <c r="B400" s="13"/>
      <c r="C400" s="13">
        <v>51703</v>
      </c>
      <c r="D400" s="13" t="s">
        <v>139</v>
      </c>
      <c r="E400" s="13" t="s">
        <v>36</v>
      </c>
      <c r="F400" s="13" t="s">
        <v>34</v>
      </c>
      <c r="G400" s="13">
        <v>501443</v>
      </c>
      <c r="H400" s="13">
        <v>11</v>
      </c>
      <c r="I400" s="15">
        <v>243612</v>
      </c>
      <c r="J400" s="15">
        <v>0</v>
      </c>
      <c r="K400" s="15">
        <v>20301</v>
      </c>
      <c r="L400" s="15">
        <f t="shared" si="102"/>
        <v>11574.119999999999</v>
      </c>
      <c r="M400" s="15">
        <f t="shared" si="103"/>
        <v>123.60000000000001</v>
      </c>
      <c r="N400" s="16"/>
      <c r="O400" s="16"/>
      <c r="P400" s="15">
        <f t="shared" si="104"/>
        <v>4141.4040000000005</v>
      </c>
      <c r="Q400" s="15">
        <f t="shared" si="105"/>
        <v>57277.440000000002</v>
      </c>
      <c r="R400" s="15">
        <f t="shared" si="106"/>
        <v>44020.688399999999</v>
      </c>
      <c r="S400" s="15">
        <f t="shared" si="107"/>
        <v>2125.44</v>
      </c>
      <c r="T400" s="17"/>
      <c r="U400" s="17"/>
      <c r="V400" s="17"/>
      <c r="W400" s="17"/>
      <c r="X400" s="17"/>
      <c r="Y400" s="17"/>
      <c r="Z400" s="17"/>
    </row>
    <row r="401" spans="1:26" x14ac:dyDescent="0.2">
      <c r="A401" s="13"/>
      <c r="B401" s="13"/>
      <c r="C401" s="13">
        <v>51758</v>
      </c>
      <c r="D401" s="13" t="s">
        <v>50</v>
      </c>
      <c r="E401" s="13" t="s">
        <v>36</v>
      </c>
      <c r="F401" s="13" t="s">
        <v>37</v>
      </c>
      <c r="G401" s="13">
        <v>501443</v>
      </c>
      <c r="H401" s="13">
        <v>15</v>
      </c>
      <c r="I401" s="15">
        <v>178356</v>
      </c>
      <c r="J401" s="15">
        <v>0</v>
      </c>
      <c r="K401" s="15">
        <v>14863</v>
      </c>
      <c r="L401" s="15">
        <f t="shared" si="102"/>
        <v>11574.119999999999</v>
      </c>
      <c r="M401" s="15">
        <f t="shared" si="103"/>
        <v>123.60000000000001</v>
      </c>
      <c r="N401" s="16"/>
      <c r="O401" s="16"/>
      <c r="P401" s="15">
        <f t="shared" si="104"/>
        <v>3032.0520000000001</v>
      </c>
      <c r="Q401" s="15">
        <f t="shared" si="105"/>
        <v>57277.440000000002</v>
      </c>
      <c r="R401" s="15">
        <f t="shared" si="106"/>
        <v>32228.929199999999</v>
      </c>
      <c r="S401" s="15">
        <f t="shared" si="107"/>
        <v>2125.44</v>
      </c>
      <c r="T401" s="17"/>
      <c r="U401" s="17"/>
      <c r="V401" s="17"/>
      <c r="W401" s="17"/>
      <c r="X401" s="17"/>
      <c r="Y401" s="17"/>
      <c r="Z401" s="17"/>
    </row>
    <row r="402" spans="1:26" x14ac:dyDescent="0.2">
      <c r="A402" s="13"/>
      <c r="B402" s="13"/>
      <c r="C402" s="13">
        <v>51868</v>
      </c>
      <c r="D402" s="13" t="s">
        <v>152</v>
      </c>
      <c r="E402" s="13" t="s">
        <v>36</v>
      </c>
      <c r="F402" s="13" t="s">
        <v>34</v>
      </c>
      <c r="G402" s="13">
        <v>501443</v>
      </c>
      <c r="H402" s="13">
        <v>9</v>
      </c>
      <c r="I402" s="15">
        <v>349320</v>
      </c>
      <c r="J402" s="15">
        <v>0</v>
      </c>
      <c r="K402" s="15">
        <v>29110</v>
      </c>
      <c r="L402" s="15">
        <f t="shared" si="102"/>
        <v>11574.119999999999</v>
      </c>
      <c r="M402" s="15">
        <f t="shared" si="103"/>
        <v>123.60000000000001</v>
      </c>
      <c r="N402" s="16"/>
      <c r="O402" s="16"/>
      <c r="P402" s="15">
        <f t="shared" si="104"/>
        <v>5938.4400000000005</v>
      </c>
      <c r="Q402" s="15">
        <f t="shared" si="105"/>
        <v>57277.440000000002</v>
      </c>
      <c r="R402" s="15">
        <f t="shared" si="106"/>
        <v>63122.124000000003</v>
      </c>
      <c r="S402" s="15">
        <f t="shared" si="107"/>
        <v>2125.44</v>
      </c>
      <c r="T402" s="17"/>
      <c r="U402" s="17"/>
      <c r="V402" s="17"/>
      <c r="W402" s="17"/>
      <c r="X402" s="17"/>
      <c r="Y402" s="17"/>
      <c r="Z402" s="17"/>
    </row>
    <row r="403" spans="1:26" x14ac:dyDescent="0.2">
      <c r="A403" s="13"/>
      <c r="B403" s="13"/>
      <c r="C403" s="13">
        <v>51871</v>
      </c>
      <c r="D403" s="13" t="s">
        <v>50</v>
      </c>
      <c r="E403" s="13" t="s">
        <v>36</v>
      </c>
      <c r="F403" s="13" t="s">
        <v>34</v>
      </c>
      <c r="G403" s="13">
        <v>501443</v>
      </c>
      <c r="H403" s="13">
        <v>15</v>
      </c>
      <c r="I403" s="15">
        <v>178356</v>
      </c>
      <c r="J403" s="15">
        <v>0</v>
      </c>
      <c r="K403" s="15">
        <v>14863</v>
      </c>
      <c r="L403" s="15">
        <f t="shared" si="102"/>
        <v>11574.119999999999</v>
      </c>
      <c r="M403" s="15">
        <f t="shared" si="103"/>
        <v>123.60000000000001</v>
      </c>
      <c r="N403" s="16"/>
      <c r="O403" s="16"/>
      <c r="P403" s="15">
        <f t="shared" si="104"/>
        <v>3032.0520000000001</v>
      </c>
      <c r="Q403" s="15">
        <f t="shared" si="105"/>
        <v>57277.440000000002</v>
      </c>
      <c r="R403" s="15">
        <f t="shared" si="106"/>
        <v>32228.929199999999</v>
      </c>
      <c r="S403" s="15">
        <f t="shared" si="107"/>
        <v>2125.44</v>
      </c>
      <c r="T403" s="17"/>
      <c r="U403" s="17"/>
      <c r="V403" s="17"/>
      <c r="W403" s="17"/>
      <c r="X403" s="17"/>
      <c r="Y403" s="17"/>
      <c r="Z403" s="17"/>
    </row>
    <row r="404" spans="1:26" x14ac:dyDescent="0.2">
      <c r="A404" s="13"/>
      <c r="B404" s="13"/>
      <c r="C404" s="13">
        <v>53798</v>
      </c>
      <c r="D404" s="13" t="s">
        <v>200</v>
      </c>
      <c r="E404" s="13" t="s">
        <v>36</v>
      </c>
      <c r="F404" s="13" t="s">
        <v>34</v>
      </c>
      <c r="G404" s="13">
        <v>501443</v>
      </c>
      <c r="H404" s="13" t="s">
        <v>38</v>
      </c>
      <c r="I404" s="15">
        <v>1502108</v>
      </c>
      <c r="J404" s="15">
        <f>1000*12</f>
        <v>12000</v>
      </c>
      <c r="K404" s="15">
        <v>0</v>
      </c>
      <c r="L404" s="15">
        <v>0</v>
      </c>
      <c r="M404" s="15">
        <v>0</v>
      </c>
      <c r="N404" s="16">
        <v>0</v>
      </c>
      <c r="O404" s="16">
        <v>0</v>
      </c>
      <c r="P404" s="15">
        <f t="shared" ref="P404:P467" si="108">I404*1.7%</f>
        <v>25535.836000000003</v>
      </c>
      <c r="Q404" s="15">
        <f t="shared" ref="Q404:Q467" si="109">4773.12*12</f>
        <v>57277.440000000002</v>
      </c>
      <c r="R404" s="15">
        <f t="shared" ref="R404:R467" si="110">18.07%*I404</f>
        <v>271430.91560000001</v>
      </c>
      <c r="S404" s="15">
        <f t="shared" ref="S404:S467" si="111">177.12*12</f>
        <v>2125.44</v>
      </c>
      <c r="T404" s="17"/>
      <c r="U404" s="17"/>
      <c r="V404" s="17"/>
      <c r="W404" s="17"/>
      <c r="X404" s="17"/>
      <c r="Y404" s="17"/>
      <c r="Z404" s="17"/>
    </row>
    <row r="405" spans="1:26" x14ac:dyDescent="0.2">
      <c r="A405" s="13"/>
      <c r="B405" s="13"/>
      <c r="C405" s="13">
        <v>54195</v>
      </c>
      <c r="D405" s="13" t="s">
        <v>185</v>
      </c>
      <c r="E405" s="13" t="s">
        <v>36</v>
      </c>
      <c r="F405" s="13" t="s">
        <v>37</v>
      </c>
      <c r="G405" s="13">
        <v>501443</v>
      </c>
      <c r="H405" s="13">
        <v>3</v>
      </c>
      <c r="I405" s="15">
        <v>783828</v>
      </c>
      <c r="J405" s="15">
        <f>750*12</f>
        <v>9000</v>
      </c>
      <c r="K405" s="15">
        <v>65319</v>
      </c>
      <c r="L405" s="15">
        <f t="shared" ref="L405:L468" si="112">964.51*12</f>
        <v>11574.119999999999</v>
      </c>
      <c r="M405" s="15">
        <f t="shared" ref="M405:M468" si="113">10.3*12</f>
        <v>123.60000000000001</v>
      </c>
      <c r="N405" s="16">
        <v>18618</v>
      </c>
      <c r="O405" s="16"/>
      <c r="P405" s="15">
        <f t="shared" si="108"/>
        <v>13325.076000000001</v>
      </c>
      <c r="Q405" s="15">
        <f t="shared" si="109"/>
        <v>57277.440000000002</v>
      </c>
      <c r="R405" s="15">
        <f t="shared" si="110"/>
        <v>141637.71960000001</v>
      </c>
      <c r="S405" s="15">
        <f t="shared" si="111"/>
        <v>2125.44</v>
      </c>
      <c r="T405" s="17"/>
      <c r="U405" s="17"/>
      <c r="V405" s="17"/>
      <c r="W405" s="17"/>
      <c r="X405" s="17"/>
      <c r="Y405" s="17"/>
      <c r="Z405" s="17"/>
    </row>
    <row r="406" spans="1:26" x14ac:dyDescent="0.2">
      <c r="A406" s="13"/>
      <c r="B406" s="13"/>
      <c r="C406" s="13">
        <v>54784</v>
      </c>
      <c r="D406" s="13" t="s">
        <v>56</v>
      </c>
      <c r="E406" s="13" t="s">
        <v>36</v>
      </c>
      <c r="F406" s="13" t="s">
        <v>34</v>
      </c>
      <c r="G406" s="13">
        <v>501443</v>
      </c>
      <c r="H406" s="13" t="s">
        <v>149</v>
      </c>
      <c r="I406" s="15">
        <v>171108</v>
      </c>
      <c r="J406" s="15">
        <v>0</v>
      </c>
      <c r="K406" s="15">
        <v>14259</v>
      </c>
      <c r="L406" s="15">
        <f t="shared" si="112"/>
        <v>11574.119999999999</v>
      </c>
      <c r="M406" s="15">
        <f t="shared" si="113"/>
        <v>123.60000000000001</v>
      </c>
      <c r="N406" s="16"/>
      <c r="O406" s="16"/>
      <c r="P406" s="15">
        <f t="shared" si="108"/>
        <v>2908.8360000000002</v>
      </c>
      <c r="Q406" s="15">
        <f t="shared" si="109"/>
        <v>57277.440000000002</v>
      </c>
      <c r="R406" s="15">
        <f t="shared" si="110"/>
        <v>30919.2156</v>
      </c>
      <c r="S406" s="15">
        <f t="shared" si="111"/>
        <v>2125.44</v>
      </c>
      <c r="T406" s="17"/>
      <c r="U406" s="17"/>
      <c r="V406" s="17"/>
      <c r="W406" s="17"/>
      <c r="X406" s="17"/>
      <c r="Y406" s="17"/>
      <c r="Z406" s="17"/>
    </row>
    <row r="407" spans="1:26" x14ac:dyDescent="0.2">
      <c r="A407" s="13"/>
      <c r="B407" s="13"/>
      <c r="C407" s="13">
        <v>55822</v>
      </c>
      <c r="D407" s="13" t="s">
        <v>201</v>
      </c>
      <c r="E407" s="13" t="s">
        <v>36</v>
      </c>
      <c r="F407" s="13" t="s">
        <v>34</v>
      </c>
      <c r="G407" s="13">
        <v>501443</v>
      </c>
      <c r="H407" s="13">
        <v>7</v>
      </c>
      <c r="I407" s="15">
        <v>447984</v>
      </c>
      <c r="J407" s="15">
        <f>500*12</f>
        <v>6000</v>
      </c>
      <c r="K407" s="15">
        <v>37332</v>
      </c>
      <c r="L407" s="15">
        <f t="shared" si="112"/>
        <v>11574.119999999999</v>
      </c>
      <c r="M407" s="15">
        <f t="shared" si="113"/>
        <v>123.60000000000001</v>
      </c>
      <c r="N407" s="16"/>
      <c r="O407" s="16"/>
      <c r="P407" s="15">
        <f t="shared" si="108"/>
        <v>7615.728000000001</v>
      </c>
      <c r="Q407" s="15">
        <f t="shared" si="109"/>
        <v>57277.440000000002</v>
      </c>
      <c r="R407" s="15">
        <f t="shared" si="110"/>
        <v>80950.708799999993</v>
      </c>
      <c r="S407" s="15">
        <f t="shared" si="111"/>
        <v>2125.44</v>
      </c>
      <c r="T407" s="17"/>
      <c r="U407" s="17"/>
      <c r="V407" s="17"/>
      <c r="W407" s="17"/>
      <c r="X407" s="17"/>
      <c r="Y407" s="17"/>
      <c r="Z407" s="17"/>
    </row>
    <row r="408" spans="1:26" x14ac:dyDescent="0.2">
      <c r="A408" s="13"/>
      <c r="B408" s="13"/>
      <c r="C408" s="13">
        <v>56562</v>
      </c>
      <c r="D408" s="13" t="s">
        <v>202</v>
      </c>
      <c r="E408" s="13" t="s">
        <v>36</v>
      </c>
      <c r="F408" s="13" t="s">
        <v>34</v>
      </c>
      <c r="G408" s="13">
        <v>501443</v>
      </c>
      <c r="H408" s="13">
        <v>1311</v>
      </c>
      <c r="I408" s="15">
        <v>243612</v>
      </c>
      <c r="J408" s="15">
        <v>0</v>
      </c>
      <c r="K408" s="15">
        <v>20301</v>
      </c>
      <c r="L408" s="15">
        <f t="shared" si="112"/>
        <v>11574.119999999999</v>
      </c>
      <c r="M408" s="15">
        <f t="shared" si="113"/>
        <v>123.60000000000001</v>
      </c>
      <c r="N408" s="16"/>
      <c r="O408" s="16"/>
      <c r="P408" s="15">
        <f t="shared" si="108"/>
        <v>4141.4040000000005</v>
      </c>
      <c r="Q408" s="15">
        <f t="shared" si="109"/>
        <v>57277.440000000002</v>
      </c>
      <c r="R408" s="15">
        <f t="shared" si="110"/>
        <v>44020.688399999999</v>
      </c>
      <c r="S408" s="15">
        <f t="shared" si="111"/>
        <v>2125.44</v>
      </c>
      <c r="T408" s="17"/>
      <c r="U408" s="17"/>
      <c r="V408" s="17"/>
      <c r="W408" s="17"/>
      <c r="X408" s="17"/>
      <c r="Y408" s="17"/>
      <c r="Z408" s="17"/>
    </row>
    <row r="409" spans="1:26" x14ac:dyDescent="0.2">
      <c r="A409" s="13"/>
      <c r="B409" s="13"/>
      <c r="C409" s="13">
        <v>56782</v>
      </c>
      <c r="D409" s="13" t="s">
        <v>183</v>
      </c>
      <c r="E409" s="13" t="s">
        <v>36</v>
      </c>
      <c r="F409" s="13" t="s">
        <v>34</v>
      </c>
      <c r="G409" s="13">
        <v>501443</v>
      </c>
      <c r="H409" s="13">
        <v>7</v>
      </c>
      <c r="I409" s="15">
        <v>447984</v>
      </c>
      <c r="J409" s="15">
        <f>500*12</f>
        <v>6000</v>
      </c>
      <c r="K409" s="15">
        <v>37332</v>
      </c>
      <c r="L409" s="15">
        <f t="shared" si="112"/>
        <v>11574.119999999999</v>
      </c>
      <c r="M409" s="15">
        <f t="shared" si="113"/>
        <v>123.60000000000001</v>
      </c>
      <c r="N409" s="16"/>
      <c r="O409" s="16"/>
      <c r="P409" s="15">
        <f t="shared" si="108"/>
        <v>7615.728000000001</v>
      </c>
      <c r="Q409" s="15">
        <f t="shared" si="109"/>
        <v>57277.440000000002</v>
      </c>
      <c r="R409" s="15">
        <f t="shared" si="110"/>
        <v>80950.708799999993</v>
      </c>
      <c r="S409" s="15">
        <f t="shared" si="111"/>
        <v>2125.44</v>
      </c>
      <c r="T409" s="17"/>
      <c r="U409" s="17"/>
      <c r="V409" s="17"/>
      <c r="W409" s="17"/>
      <c r="X409" s="17"/>
      <c r="Y409" s="17"/>
      <c r="Z409" s="17"/>
    </row>
    <row r="410" spans="1:26" x14ac:dyDescent="0.2">
      <c r="A410" s="13"/>
      <c r="B410" s="13"/>
      <c r="C410" s="13">
        <v>58366</v>
      </c>
      <c r="D410" s="13" t="s">
        <v>203</v>
      </c>
      <c r="E410" s="13" t="s">
        <v>36</v>
      </c>
      <c r="F410" s="13" t="s">
        <v>34</v>
      </c>
      <c r="G410" s="13">
        <v>501443</v>
      </c>
      <c r="H410" s="13">
        <v>10</v>
      </c>
      <c r="I410" s="15">
        <v>273540</v>
      </c>
      <c r="J410" s="15">
        <v>0</v>
      </c>
      <c r="K410" s="15">
        <v>22795</v>
      </c>
      <c r="L410" s="15">
        <f t="shared" si="112"/>
        <v>11574.119999999999</v>
      </c>
      <c r="M410" s="15">
        <f t="shared" si="113"/>
        <v>123.60000000000001</v>
      </c>
      <c r="N410" s="16"/>
      <c r="O410" s="16"/>
      <c r="P410" s="15">
        <f t="shared" si="108"/>
        <v>4650.18</v>
      </c>
      <c r="Q410" s="15">
        <f t="shared" si="109"/>
        <v>57277.440000000002</v>
      </c>
      <c r="R410" s="15">
        <f t="shared" si="110"/>
        <v>49428.678</v>
      </c>
      <c r="S410" s="15">
        <f t="shared" si="111"/>
        <v>2125.44</v>
      </c>
      <c r="T410" s="17"/>
      <c r="U410" s="17"/>
      <c r="V410" s="17"/>
      <c r="W410" s="17"/>
      <c r="X410" s="17"/>
      <c r="Y410" s="17"/>
      <c r="Z410" s="17"/>
    </row>
    <row r="411" spans="1:26" x14ac:dyDescent="0.2">
      <c r="A411" s="13"/>
      <c r="B411" s="13"/>
      <c r="C411" s="13">
        <v>58450</v>
      </c>
      <c r="D411" s="13" t="s">
        <v>56</v>
      </c>
      <c r="E411" s="13" t="s">
        <v>36</v>
      </c>
      <c r="F411" s="13" t="s">
        <v>34</v>
      </c>
      <c r="G411" s="13">
        <v>501443</v>
      </c>
      <c r="H411" s="13">
        <v>16</v>
      </c>
      <c r="I411" s="15">
        <v>170736</v>
      </c>
      <c r="J411" s="15">
        <v>0</v>
      </c>
      <c r="K411" s="15">
        <v>14228</v>
      </c>
      <c r="L411" s="15">
        <f t="shared" si="112"/>
        <v>11574.119999999999</v>
      </c>
      <c r="M411" s="15">
        <f t="shared" si="113"/>
        <v>123.60000000000001</v>
      </c>
      <c r="N411" s="16"/>
      <c r="O411" s="16"/>
      <c r="P411" s="15">
        <f t="shared" si="108"/>
        <v>2902.5120000000002</v>
      </c>
      <c r="Q411" s="15">
        <f t="shared" si="109"/>
        <v>57277.440000000002</v>
      </c>
      <c r="R411" s="15">
        <f t="shared" si="110"/>
        <v>30851.995200000001</v>
      </c>
      <c r="S411" s="15">
        <f t="shared" si="111"/>
        <v>2125.44</v>
      </c>
      <c r="T411" s="17"/>
      <c r="U411" s="17"/>
      <c r="V411" s="17"/>
      <c r="W411" s="17"/>
      <c r="X411" s="17"/>
      <c r="Y411" s="17"/>
      <c r="Z411" s="17"/>
    </row>
    <row r="412" spans="1:26" x14ac:dyDescent="0.2">
      <c r="A412" s="13"/>
      <c r="B412" s="13"/>
      <c r="C412" s="13">
        <v>58586</v>
      </c>
      <c r="D412" s="13" t="s">
        <v>140</v>
      </c>
      <c r="E412" s="13" t="s">
        <v>36</v>
      </c>
      <c r="F412" s="13" t="s">
        <v>34</v>
      </c>
      <c r="G412" s="13">
        <v>501443</v>
      </c>
      <c r="H412" s="13">
        <v>10102</v>
      </c>
      <c r="I412" s="15">
        <v>279948</v>
      </c>
      <c r="J412" s="15">
        <v>0</v>
      </c>
      <c r="K412" s="15">
        <v>23329</v>
      </c>
      <c r="L412" s="15">
        <f t="shared" si="112"/>
        <v>11574.119999999999</v>
      </c>
      <c r="M412" s="15">
        <f t="shared" si="113"/>
        <v>123.60000000000001</v>
      </c>
      <c r="N412" s="16"/>
      <c r="O412" s="16"/>
      <c r="P412" s="15">
        <f t="shared" si="108"/>
        <v>4759.116</v>
      </c>
      <c r="Q412" s="15">
        <f t="shared" si="109"/>
        <v>57277.440000000002</v>
      </c>
      <c r="R412" s="15">
        <f t="shared" si="110"/>
        <v>50586.603600000002</v>
      </c>
      <c r="S412" s="15">
        <f t="shared" si="111"/>
        <v>2125.44</v>
      </c>
      <c r="T412" s="17"/>
      <c r="U412" s="17"/>
      <c r="V412" s="17"/>
      <c r="W412" s="17"/>
      <c r="X412" s="17"/>
      <c r="Y412" s="17"/>
      <c r="Z412" s="17"/>
    </row>
    <row r="413" spans="1:26" x14ac:dyDescent="0.2">
      <c r="A413" s="13"/>
      <c r="B413" s="13"/>
      <c r="C413" s="13">
        <v>58861</v>
      </c>
      <c r="D413" s="13" t="s">
        <v>145</v>
      </c>
      <c r="E413" s="13" t="s">
        <v>36</v>
      </c>
      <c r="F413" s="13" t="s">
        <v>34</v>
      </c>
      <c r="G413" s="13">
        <v>501443</v>
      </c>
      <c r="H413" s="13">
        <v>9</v>
      </c>
      <c r="I413" s="15">
        <v>349320</v>
      </c>
      <c r="J413" s="15">
        <v>0</v>
      </c>
      <c r="K413" s="15">
        <v>29110</v>
      </c>
      <c r="L413" s="15">
        <f t="shared" si="112"/>
        <v>11574.119999999999</v>
      </c>
      <c r="M413" s="15">
        <f t="shared" si="113"/>
        <v>123.60000000000001</v>
      </c>
      <c r="N413" s="16"/>
      <c r="O413" s="16"/>
      <c r="P413" s="15">
        <f t="shared" si="108"/>
        <v>5938.4400000000005</v>
      </c>
      <c r="Q413" s="15">
        <f t="shared" si="109"/>
        <v>57277.440000000002</v>
      </c>
      <c r="R413" s="15">
        <f t="shared" si="110"/>
        <v>63122.124000000003</v>
      </c>
      <c r="S413" s="15">
        <f t="shared" si="111"/>
        <v>2125.44</v>
      </c>
      <c r="T413" s="17"/>
      <c r="U413" s="17"/>
      <c r="V413" s="17"/>
      <c r="W413" s="17"/>
      <c r="X413" s="17"/>
      <c r="Y413" s="17"/>
      <c r="Z413" s="17"/>
    </row>
    <row r="414" spans="1:26" x14ac:dyDescent="0.2">
      <c r="A414" s="13"/>
      <c r="B414" s="13"/>
      <c r="C414" s="13">
        <v>58900</v>
      </c>
      <c r="D414" s="13" t="s">
        <v>204</v>
      </c>
      <c r="E414" s="13" t="s">
        <v>36</v>
      </c>
      <c r="F414" s="13" t="s">
        <v>34</v>
      </c>
      <c r="G414" s="13">
        <v>501443</v>
      </c>
      <c r="H414" s="13">
        <v>10</v>
      </c>
      <c r="I414" s="15">
        <v>286512</v>
      </c>
      <c r="J414" s="15">
        <v>0</v>
      </c>
      <c r="K414" s="15">
        <v>23876</v>
      </c>
      <c r="L414" s="15">
        <f t="shared" si="112"/>
        <v>11574.119999999999</v>
      </c>
      <c r="M414" s="15">
        <f t="shared" si="113"/>
        <v>123.60000000000001</v>
      </c>
      <c r="N414" s="16"/>
      <c r="O414" s="16"/>
      <c r="P414" s="15">
        <f t="shared" si="108"/>
        <v>4870.7040000000006</v>
      </c>
      <c r="Q414" s="15">
        <f t="shared" si="109"/>
        <v>57277.440000000002</v>
      </c>
      <c r="R414" s="15">
        <f t="shared" si="110"/>
        <v>51772.718399999998</v>
      </c>
      <c r="S414" s="15">
        <f t="shared" si="111"/>
        <v>2125.44</v>
      </c>
      <c r="T414" s="17"/>
      <c r="U414" s="17"/>
      <c r="V414" s="17"/>
      <c r="W414" s="17"/>
      <c r="X414" s="17"/>
      <c r="Y414" s="17"/>
      <c r="Z414" s="17"/>
    </row>
    <row r="415" spans="1:26" x14ac:dyDescent="0.2">
      <c r="A415" s="13"/>
      <c r="B415" s="13"/>
      <c r="C415" s="13">
        <v>58968</v>
      </c>
      <c r="D415" s="13" t="s">
        <v>140</v>
      </c>
      <c r="E415" s="13" t="s">
        <v>36</v>
      </c>
      <c r="F415" s="13" t="s">
        <v>34</v>
      </c>
      <c r="G415" s="13">
        <v>501443</v>
      </c>
      <c r="H415" s="13">
        <v>12122</v>
      </c>
      <c r="I415" s="15">
        <v>223332</v>
      </c>
      <c r="J415" s="15">
        <v>0</v>
      </c>
      <c r="K415" s="15">
        <v>18611</v>
      </c>
      <c r="L415" s="15">
        <f t="shared" si="112"/>
        <v>11574.119999999999</v>
      </c>
      <c r="M415" s="15">
        <f t="shared" si="113"/>
        <v>123.60000000000001</v>
      </c>
      <c r="N415" s="16"/>
      <c r="O415" s="16"/>
      <c r="P415" s="15">
        <f t="shared" si="108"/>
        <v>3796.6440000000002</v>
      </c>
      <c r="Q415" s="15">
        <f t="shared" si="109"/>
        <v>57277.440000000002</v>
      </c>
      <c r="R415" s="15">
        <f t="shared" si="110"/>
        <v>40356.092400000001</v>
      </c>
      <c r="S415" s="15">
        <f t="shared" si="111"/>
        <v>2125.44</v>
      </c>
      <c r="T415" s="17"/>
      <c r="U415" s="17"/>
      <c r="V415" s="17"/>
      <c r="W415" s="17"/>
      <c r="X415" s="17"/>
      <c r="Y415" s="17"/>
      <c r="Z415" s="17"/>
    </row>
    <row r="416" spans="1:26" x14ac:dyDescent="0.2">
      <c r="A416" s="13"/>
      <c r="B416" s="13"/>
      <c r="C416" s="13">
        <v>59242</v>
      </c>
      <c r="D416" s="13" t="s">
        <v>205</v>
      </c>
      <c r="E416" s="13" t="s">
        <v>36</v>
      </c>
      <c r="F416" s="13" t="s">
        <v>37</v>
      </c>
      <c r="G416" s="13">
        <v>501443</v>
      </c>
      <c r="H416" s="13">
        <v>7</v>
      </c>
      <c r="I416" s="15">
        <v>447984</v>
      </c>
      <c r="J416" s="15">
        <v>0</v>
      </c>
      <c r="K416" s="15">
        <v>37332</v>
      </c>
      <c r="L416" s="15">
        <f t="shared" si="112"/>
        <v>11574.119999999999</v>
      </c>
      <c r="M416" s="15">
        <f t="shared" si="113"/>
        <v>123.60000000000001</v>
      </c>
      <c r="N416" s="16"/>
      <c r="O416" s="16"/>
      <c r="P416" s="15">
        <f t="shared" si="108"/>
        <v>7615.728000000001</v>
      </c>
      <c r="Q416" s="15">
        <f t="shared" si="109"/>
        <v>57277.440000000002</v>
      </c>
      <c r="R416" s="15">
        <f t="shared" si="110"/>
        <v>80950.708799999993</v>
      </c>
      <c r="S416" s="15">
        <f t="shared" si="111"/>
        <v>2125.44</v>
      </c>
      <c r="T416" s="17"/>
      <c r="U416" s="17"/>
      <c r="V416" s="17"/>
      <c r="W416" s="17"/>
      <c r="X416" s="17"/>
      <c r="Y416" s="17"/>
      <c r="Z416" s="17"/>
    </row>
    <row r="417" spans="1:26" x14ac:dyDescent="0.2">
      <c r="A417" s="13"/>
      <c r="B417" s="13"/>
      <c r="C417" s="13">
        <v>59462</v>
      </c>
      <c r="D417" s="13" t="s">
        <v>50</v>
      </c>
      <c r="E417" s="13" t="s">
        <v>36</v>
      </c>
      <c r="F417" s="13" t="s">
        <v>37</v>
      </c>
      <c r="G417" s="13">
        <v>501443</v>
      </c>
      <c r="H417" s="13">
        <v>15</v>
      </c>
      <c r="I417" s="15">
        <v>178356</v>
      </c>
      <c r="J417" s="15">
        <v>0</v>
      </c>
      <c r="K417" s="15">
        <v>14863</v>
      </c>
      <c r="L417" s="15">
        <f t="shared" si="112"/>
        <v>11574.119999999999</v>
      </c>
      <c r="M417" s="15">
        <f t="shared" si="113"/>
        <v>123.60000000000001</v>
      </c>
      <c r="N417" s="16"/>
      <c r="O417" s="16"/>
      <c r="P417" s="15">
        <f t="shared" si="108"/>
        <v>3032.0520000000001</v>
      </c>
      <c r="Q417" s="15">
        <f t="shared" si="109"/>
        <v>57277.440000000002</v>
      </c>
      <c r="R417" s="15">
        <f t="shared" si="110"/>
        <v>32228.929199999999</v>
      </c>
      <c r="S417" s="15">
        <f t="shared" si="111"/>
        <v>2125.44</v>
      </c>
      <c r="T417" s="17"/>
      <c r="U417" s="17"/>
      <c r="V417" s="17"/>
      <c r="W417" s="17"/>
      <c r="X417" s="17"/>
      <c r="Y417" s="17"/>
      <c r="Z417" s="17"/>
    </row>
    <row r="418" spans="1:26" x14ac:dyDescent="0.2">
      <c r="A418" s="13"/>
      <c r="B418" s="13"/>
      <c r="C418" s="13">
        <v>59666</v>
      </c>
      <c r="D418" s="13" t="s">
        <v>105</v>
      </c>
      <c r="E418" s="13" t="s">
        <v>36</v>
      </c>
      <c r="F418" s="13" t="s">
        <v>37</v>
      </c>
      <c r="G418" s="13">
        <v>501443</v>
      </c>
      <c r="H418" s="13">
        <v>11</v>
      </c>
      <c r="I418" s="15">
        <v>261108</v>
      </c>
      <c r="J418" s="15">
        <v>0</v>
      </c>
      <c r="K418" s="15">
        <v>21759</v>
      </c>
      <c r="L418" s="15">
        <f t="shared" si="112"/>
        <v>11574.119999999999</v>
      </c>
      <c r="M418" s="15">
        <f t="shared" si="113"/>
        <v>123.60000000000001</v>
      </c>
      <c r="N418" s="16"/>
      <c r="O418" s="16"/>
      <c r="P418" s="15">
        <f t="shared" si="108"/>
        <v>4438.8360000000002</v>
      </c>
      <c r="Q418" s="15">
        <f t="shared" si="109"/>
        <v>57277.440000000002</v>
      </c>
      <c r="R418" s="15">
        <f t="shared" si="110"/>
        <v>47182.215600000003</v>
      </c>
      <c r="S418" s="15">
        <f t="shared" si="111"/>
        <v>2125.44</v>
      </c>
      <c r="T418" s="17"/>
      <c r="U418" s="17"/>
      <c r="V418" s="17"/>
      <c r="W418" s="17"/>
      <c r="X418" s="17"/>
      <c r="Y418" s="17"/>
      <c r="Z418" s="17"/>
    </row>
    <row r="419" spans="1:26" x14ac:dyDescent="0.2">
      <c r="A419" s="13"/>
      <c r="B419" s="13"/>
      <c r="C419" s="13">
        <v>83551</v>
      </c>
      <c r="D419" s="13" t="s">
        <v>145</v>
      </c>
      <c r="E419" s="13" t="s">
        <v>36</v>
      </c>
      <c r="F419" s="13" t="s">
        <v>34</v>
      </c>
      <c r="G419" s="13">
        <v>501443</v>
      </c>
      <c r="H419" s="13" t="s">
        <v>186</v>
      </c>
      <c r="I419" s="15">
        <v>364788</v>
      </c>
      <c r="J419" s="15">
        <v>0</v>
      </c>
      <c r="K419" s="15">
        <v>30399</v>
      </c>
      <c r="L419" s="15">
        <f t="shared" si="112"/>
        <v>11574.119999999999</v>
      </c>
      <c r="M419" s="15">
        <f t="shared" si="113"/>
        <v>123.60000000000001</v>
      </c>
      <c r="N419" s="16"/>
      <c r="O419" s="16"/>
      <c r="P419" s="15">
        <f t="shared" si="108"/>
        <v>6201.3960000000006</v>
      </c>
      <c r="Q419" s="15">
        <f t="shared" si="109"/>
        <v>57277.440000000002</v>
      </c>
      <c r="R419" s="15">
        <f t="shared" si="110"/>
        <v>65917.191600000006</v>
      </c>
      <c r="S419" s="15">
        <f t="shared" si="111"/>
        <v>2125.44</v>
      </c>
      <c r="T419" s="17"/>
      <c r="U419" s="17"/>
      <c r="V419" s="17"/>
      <c r="W419" s="17"/>
      <c r="X419" s="17"/>
      <c r="Y419" s="17"/>
      <c r="Z419" s="17"/>
    </row>
    <row r="420" spans="1:26" x14ac:dyDescent="0.2">
      <c r="A420" s="13"/>
      <c r="B420" s="13"/>
      <c r="C420" s="13">
        <v>83577</v>
      </c>
      <c r="D420" s="13" t="s">
        <v>145</v>
      </c>
      <c r="E420" s="13" t="s">
        <v>36</v>
      </c>
      <c r="F420" s="13" t="s">
        <v>34</v>
      </c>
      <c r="G420" s="13">
        <v>501443</v>
      </c>
      <c r="H420" s="13">
        <v>9</v>
      </c>
      <c r="I420" s="15">
        <v>349320</v>
      </c>
      <c r="J420" s="15">
        <v>0</v>
      </c>
      <c r="K420" s="15">
        <v>29110</v>
      </c>
      <c r="L420" s="15">
        <f t="shared" si="112"/>
        <v>11574.119999999999</v>
      </c>
      <c r="M420" s="15">
        <f t="shared" si="113"/>
        <v>123.60000000000001</v>
      </c>
      <c r="N420" s="16"/>
      <c r="O420" s="16"/>
      <c r="P420" s="15">
        <f t="shared" si="108"/>
        <v>5938.4400000000005</v>
      </c>
      <c r="Q420" s="15">
        <f t="shared" si="109"/>
        <v>57277.440000000002</v>
      </c>
      <c r="R420" s="15">
        <f t="shared" si="110"/>
        <v>63122.124000000003</v>
      </c>
      <c r="S420" s="15">
        <f t="shared" si="111"/>
        <v>2125.44</v>
      </c>
      <c r="T420" s="17"/>
      <c r="U420" s="17"/>
      <c r="V420" s="17"/>
      <c r="W420" s="17"/>
      <c r="X420" s="17"/>
      <c r="Y420" s="17"/>
      <c r="Z420" s="17"/>
    </row>
    <row r="421" spans="1:26" x14ac:dyDescent="0.2">
      <c r="A421" s="13"/>
      <c r="B421" s="13"/>
      <c r="C421" s="13">
        <v>83580</v>
      </c>
      <c r="D421" s="13" t="s">
        <v>145</v>
      </c>
      <c r="E421" s="13" t="s">
        <v>36</v>
      </c>
      <c r="F421" s="13" t="s">
        <v>34</v>
      </c>
      <c r="G421" s="13">
        <v>501443</v>
      </c>
      <c r="H421" s="13">
        <v>44774</v>
      </c>
      <c r="I421" s="15">
        <v>364788</v>
      </c>
      <c r="J421" s="15">
        <v>0</v>
      </c>
      <c r="K421" s="15">
        <v>30399</v>
      </c>
      <c r="L421" s="15">
        <f t="shared" si="112"/>
        <v>11574.119999999999</v>
      </c>
      <c r="M421" s="15">
        <f t="shared" si="113"/>
        <v>123.60000000000001</v>
      </c>
      <c r="N421" s="16"/>
      <c r="O421" s="16"/>
      <c r="P421" s="15">
        <f t="shared" si="108"/>
        <v>6201.3960000000006</v>
      </c>
      <c r="Q421" s="15">
        <f t="shared" si="109"/>
        <v>57277.440000000002</v>
      </c>
      <c r="R421" s="15">
        <f t="shared" si="110"/>
        <v>65917.191600000006</v>
      </c>
      <c r="S421" s="15">
        <f t="shared" si="111"/>
        <v>2125.44</v>
      </c>
      <c r="T421" s="17"/>
      <c r="U421" s="17"/>
      <c r="V421" s="17"/>
      <c r="W421" s="17"/>
      <c r="X421" s="17"/>
      <c r="Y421" s="17"/>
      <c r="Z421" s="17"/>
    </row>
    <row r="422" spans="1:26" x14ac:dyDescent="0.2">
      <c r="A422" s="13"/>
      <c r="B422" s="13"/>
      <c r="C422" s="13">
        <v>83616</v>
      </c>
      <c r="D422" s="13" t="s">
        <v>56</v>
      </c>
      <c r="E422" s="13" t="s">
        <v>36</v>
      </c>
      <c r="F422" s="13" t="s">
        <v>34</v>
      </c>
      <c r="G422" s="13">
        <v>501443</v>
      </c>
      <c r="H422" s="13" t="s">
        <v>149</v>
      </c>
      <c r="I422" s="15">
        <v>171108</v>
      </c>
      <c r="J422" s="15">
        <v>0</v>
      </c>
      <c r="K422" s="15">
        <v>14259</v>
      </c>
      <c r="L422" s="15">
        <f t="shared" si="112"/>
        <v>11574.119999999999</v>
      </c>
      <c r="M422" s="15">
        <f t="shared" si="113"/>
        <v>123.60000000000001</v>
      </c>
      <c r="N422" s="16"/>
      <c r="O422" s="16"/>
      <c r="P422" s="15">
        <f t="shared" si="108"/>
        <v>2908.8360000000002</v>
      </c>
      <c r="Q422" s="15">
        <f t="shared" si="109"/>
        <v>57277.440000000002</v>
      </c>
      <c r="R422" s="15">
        <f t="shared" si="110"/>
        <v>30919.2156</v>
      </c>
      <c r="S422" s="15">
        <f t="shared" si="111"/>
        <v>2125.44</v>
      </c>
      <c r="T422" s="17"/>
      <c r="U422" s="17"/>
      <c r="V422" s="17"/>
      <c r="W422" s="17"/>
      <c r="X422" s="17"/>
      <c r="Y422" s="17"/>
      <c r="Z422" s="17"/>
    </row>
    <row r="423" spans="1:26" x14ac:dyDescent="0.2">
      <c r="A423" s="13"/>
      <c r="B423" s="13"/>
      <c r="C423" s="13">
        <v>83658</v>
      </c>
      <c r="D423" s="13" t="s">
        <v>139</v>
      </c>
      <c r="E423" s="13" t="s">
        <v>36</v>
      </c>
      <c r="F423" s="13" t="s">
        <v>34</v>
      </c>
      <c r="G423" s="13">
        <v>501443</v>
      </c>
      <c r="H423" s="13">
        <v>11</v>
      </c>
      <c r="I423" s="15">
        <v>255084</v>
      </c>
      <c r="J423" s="15">
        <f>750*12</f>
        <v>9000</v>
      </c>
      <c r="K423" s="15">
        <v>21257</v>
      </c>
      <c r="L423" s="15">
        <f t="shared" si="112"/>
        <v>11574.119999999999</v>
      </c>
      <c r="M423" s="15">
        <f t="shared" si="113"/>
        <v>123.60000000000001</v>
      </c>
      <c r="N423" s="16"/>
      <c r="O423" s="16"/>
      <c r="P423" s="15">
        <f t="shared" si="108"/>
        <v>4336.4279999999999</v>
      </c>
      <c r="Q423" s="15">
        <f t="shared" si="109"/>
        <v>57277.440000000002</v>
      </c>
      <c r="R423" s="15">
        <f t="shared" si="110"/>
        <v>46093.678800000002</v>
      </c>
      <c r="S423" s="15">
        <f t="shared" si="111"/>
        <v>2125.44</v>
      </c>
      <c r="T423" s="17"/>
      <c r="U423" s="17"/>
      <c r="V423" s="17"/>
      <c r="W423" s="17"/>
      <c r="X423" s="17"/>
      <c r="Y423" s="17"/>
      <c r="Z423" s="17"/>
    </row>
    <row r="424" spans="1:26" x14ac:dyDescent="0.2">
      <c r="A424" s="13"/>
      <c r="B424" s="13"/>
      <c r="C424" s="13">
        <v>83661</v>
      </c>
      <c r="D424" s="13" t="s">
        <v>50</v>
      </c>
      <c r="E424" s="13" t="s">
        <v>36</v>
      </c>
      <c r="F424" s="13" t="s">
        <v>34</v>
      </c>
      <c r="G424" s="13">
        <v>501443</v>
      </c>
      <c r="H424" s="13">
        <v>15</v>
      </c>
      <c r="I424" s="15">
        <v>178356</v>
      </c>
      <c r="J424" s="15">
        <v>0</v>
      </c>
      <c r="K424" s="15">
        <v>14863</v>
      </c>
      <c r="L424" s="15">
        <f t="shared" si="112"/>
        <v>11574.119999999999</v>
      </c>
      <c r="M424" s="15">
        <f t="shared" si="113"/>
        <v>123.60000000000001</v>
      </c>
      <c r="N424" s="16"/>
      <c r="O424" s="16"/>
      <c r="P424" s="15">
        <f t="shared" si="108"/>
        <v>3032.0520000000001</v>
      </c>
      <c r="Q424" s="15">
        <f t="shared" si="109"/>
        <v>57277.440000000002</v>
      </c>
      <c r="R424" s="15">
        <f t="shared" si="110"/>
        <v>32228.929199999999</v>
      </c>
      <c r="S424" s="15">
        <f t="shared" si="111"/>
        <v>2125.44</v>
      </c>
      <c r="T424" s="17"/>
      <c r="U424" s="17"/>
      <c r="V424" s="17"/>
      <c r="W424" s="17"/>
      <c r="X424" s="17"/>
      <c r="Y424" s="17"/>
      <c r="Z424" s="17"/>
    </row>
    <row r="425" spans="1:26" x14ac:dyDescent="0.2">
      <c r="A425" s="13"/>
      <c r="B425" s="13"/>
      <c r="C425" s="13">
        <v>83674</v>
      </c>
      <c r="D425" s="13" t="s">
        <v>56</v>
      </c>
      <c r="E425" s="13" t="s">
        <v>36</v>
      </c>
      <c r="F425" s="13" t="s">
        <v>34</v>
      </c>
      <c r="G425" s="13">
        <v>501443</v>
      </c>
      <c r="H425" s="13">
        <v>16</v>
      </c>
      <c r="I425" s="15">
        <v>170736</v>
      </c>
      <c r="J425" s="15">
        <v>0</v>
      </c>
      <c r="K425" s="15">
        <v>14228</v>
      </c>
      <c r="L425" s="15">
        <f t="shared" si="112"/>
        <v>11574.119999999999</v>
      </c>
      <c r="M425" s="15">
        <f t="shared" si="113"/>
        <v>123.60000000000001</v>
      </c>
      <c r="N425" s="16"/>
      <c r="O425" s="16"/>
      <c r="P425" s="15">
        <f t="shared" si="108"/>
        <v>2902.5120000000002</v>
      </c>
      <c r="Q425" s="15">
        <f t="shared" si="109"/>
        <v>57277.440000000002</v>
      </c>
      <c r="R425" s="15">
        <f t="shared" si="110"/>
        <v>30851.995200000001</v>
      </c>
      <c r="S425" s="15">
        <f t="shared" si="111"/>
        <v>2125.44</v>
      </c>
      <c r="T425" s="17"/>
      <c r="U425" s="17"/>
      <c r="V425" s="17"/>
      <c r="W425" s="17"/>
      <c r="X425" s="17"/>
      <c r="Y425" s="17"/>
      <c r="Z425" s="17"/>
    </row>
    <row r="426" spans="1:26" x14ac:dyDescent="0.2">
      <c r="A426" s="13"/>
      <c r="B426" s="13"/>
      <c r="C426" s="13">
        <v>83687</v>
      </c>
      <c r="D426" s="13" t="s">
        <v>56</v>
      </c>
      <c r="E426" s="13" t="s">
        <v>36</v>
      </c>
      <c r="F426" s="13" t="s">
        <v>34</v>
      </c>
      <c r="G426" s="13">
        <v>501443</v>
      </c>
      <c r="H426" s="13">
        <v>16</v>
      </c>
      <c r="I426" s="15">
        <v>170736</v>
      </c>
      <c r="J426" s="15">
        <v>0</v>
      </c>
      <c r="K426" s="15">
        <v>14228</v>
      </c>
      <c r="L426" s="15">
        <f t="shared" si="112"/>
        <v>11574.119999999999</v>
      </c>
      <c r="M426" s="15">
        <f t="shared" si="113"/>
        <v>123.60000000000001</v>
      </c>
      <c r="N426" s="16"/>
      <c r="O426" s="16"/>
      <c r="P426" s="15">
        <f t="shared" si="108"/>
        <v>2902.5120000000002</v>
      </c>
      <c r="Q426" s="15">
        <f t="shared" si="109"/>
        <v>57277.440000000002</v>
      </c>
      <c r="R426" s="15">
        <f t="shared" si="110"/>
        <v>30851.995200000001</v>
      </c>
      <c r="S426" s="15">
        <f t="shared" si="111"/>
        <v>2125.44</v>
      </c>
      <c r="T426" s="17"/>
      <c r="U426" s="17"/>
      <c r="V426" s="17"/>
      <c r="W426" s="17"/>
      <c r="X426" s="17"/>
      <c r="Y426" s="17"/>
      <c r="Z426" s="17"/>
    </row>
    <row r="427" spans="1:26" x14ac:dyDescent="0.2">
      <c r="A427" s="13"/>
      <c r="B427" s="13"/>
      <c r="C427" s="13">
        <v>83713</v>
      </c>
      <c r="D427" s="13" t="s">
        <v>56</v>
      </c>
      <c r="E427" s="13" t="s">
        <v>36</v>
      </c>
      <c r="F427" s="13" t="s">
        <v>37</v>
      </c>
      <c r="G427" s="13">
        <v>501443</v>
      </c>
      <c r="H427" s="13" t="s">
        <v>149</v>
      </c>
      <c r="I427" s="15">
        <v>171108</v>
      </c>
      <c r="J427" s="15">
        <v>0</v>
      </c>
      <c r="K427" s="15">
        <v>14259</v>
      </c>
      <c r="L427" s="15">
        <f t="shared" si="112"/>
        <v>11574.119999999999</v>
      </c>
      <c r="M427" s="15">
        <f t="shared" si="113"/>
        <v>123.60000000000001</v>
      </c>
      <c r="N427" s="16"/>
      <c r="O427" s="16"/>
      <c r="P427" s="15">
        <f t="shared" si="108"/>
        <v>2908.8360000000002</v>
      </c>
      <c r="Q427" s="15">
        <f t="shared" si="109"/>
        <v>57277.440000000002</v>
      </c>
      <c r="R427" s="15">
        <f t="shared" si="110"/>
        <v>30919.2156</v>
      </c>
      <c r="S427" s="15">
        <f t="shared" si="111"/>
        <v>2125.44</v>
      </c>
      <c r="T427" s="17"/>
      <c r="U427" s="17"/>
      <c r="V427" s="17"/>
      <c r="W427" s="17"/>
      <c r="X427" s="17"/>
      <c r="Y427" s="17"/>
      <c r="Z427" s="17"/>
    </row>
    <row r="428" spans="1:26" x14ac:dyDescent="0.2">
      <c r="A428" s="13"/>
      <c r="B428" s="13"/>
      <c r="C428" s="13">
        <v>83742</v>
      </c>
      <c r="D428" s="13" t="s">
        <v>139</v>
      </c>
      <c r="E428" s="13" t="s">
        <v>36</v>
      </c>
      <c r="F428" s="13" t="s">
        <v>34</v>
      </c>
      <c r="G428" s="13">
        <v>501443</v>
      </c>
      <c r="H428" s="13">
        <v>11</v>
      </c>
      <c r="I428" s="15">
        <v>255084</v>
      </c>
      <c r="J428" s="15">
        <f>750*12</f>
        <v>9000</v>
      </c>
      <c r="K428" s="15">
        <v>21257</v>
      </c>
      <c r="L428" s="15">
        <f t="shared" si="112"/>
        <v>11574.119999999999</v>
      </c>
      <c r="M428" s="15">
        <f t="shared" si="113"/>
        <v>123.60000000000001</v>
      </c>
      <c r="N428" s="16"/>
      <c r="O428" s="16"/>
      <c r="P428" s="15">
        <f t="shared" si="108"/>
        <v>4336.4279999999999</v>
      </c>
      <c r="Q428" s="15">
        <f t="shared" si="109"/>
        <v>57277.440000000002</v>
      </c>
      <c r="R428" s="15">
        <f t="shared" si="110"/>
        <v>46093.678800000002</v>
      </c>
      <c r="S428" s="15">
        <f t="shared" si="111"/>
        <v>2125.44</v>
      </c>
      <c r="T428" s="17"/>
      <c r="U428" s="17"/>
      <c r="V428" s="17"/>
      <c r="W428" s="17"/>
      <c r="X428" s="17"/>
      <c r="Y428" s="17"/>
      <c r="Z428" s="17"/>
    </row>
    <row r="429" spans="1:26" x14ac:dyDescent="0.2">
      <c r="A429" s="13"/>
      <c r="B429" s="13"/>
      <c r="C429" s="13">
        <v>83755</v>
      </c>
      <c r="D429" s="13" t="s">
        <v>139</v>
      </c>
      <c r="E429" s="13" t="s">
        <v>36</v>
      </c>
      <c r="F429" s="13" t="s">
        <v>34</v>
      </c>
      <c r="G429" s="13">
        <v>501443</v>
      </c>
      <c r="H429" s="13">
        <v>11</v>
      </c>
      <c r="I429" s="15">
        <v>255084</v>
      </c>
      <c r="J429" s="15">
        <f>750*12</f>
        <v>9000</v>
      </c>
      <c r="K429" s="15">
        <v>21257</v>
      </c>
      <c r="L429" s="15">
        <f t="shared" si="112"/>
        <v>11574.119999999999</v>
      </c>
      <c r="M429" s="15">
        <f t="shared" si="113"/>
        <v>123.60000000000001</v>
      </c>
      <c r="N429" s="16"/>
      <c r="O429" s="16"/>
      <c r="P429" s="15">
        <f t="shared" si="108"/>
        <v>4336.4279999999999</v>
      </c>
      <c r="Q429" s="15">
        <f t="shared" si="109"/>
        <v>57277.440000000002</v>
      </c>
      <c r="R429" s="15">
        <f t="shared" si="110"/>
        <v>46093.678800000002</v>
      </c>
      <c r="S429" s="15">
        <f t="shared" si="111"/>
        <v>2125.44</v>
      </c>
      <c r="T429" s="17"/>
      <c r="U429" s="17"/>
      <c r="V429" s="17"/>
      <c r="W429" s="17"/>
      <c r="X429" s="17"/>
      <c r="Y429" s="17"/>
      <c r="Z429" s="17"/>
    </row>
    <row r="430" spans="1:26" x14ac:dyDescent="0.2">
      <c r="A430" s="13"/>
      <c r="B430" s="13"/>
      <c r="C430" s="13">
        <v>83784</v>
      </c>
      <c r="D430" s="13" t="s">
        <v>141</v>
      </c>
      <c r="E430" s="13" t="s">
        <v>36</v>
      </c>
      <c r="F430" s="13" t="s">
        <v>34</v>
      </c>
      <c r="G430" s="13">
        <v>501443</v>
      </c>
      <c r="H430" s="13">
        <v>44774</v>
      </c>
      <c r="I430" s="15">
        <v>364788</v>
      </c>
      <c r="J430" s="15">
        <v>0</v>
      </c>
      <c r="K430" s="15">
        <v>30399</v>
      </c>
      <c r="L430" s="15">
        <f t="shared" si="112"/>
        <v>11574.119999999999</v>
      </c>
      <c r="M430" s="15">
        <f t="shared" si="113"/>
        <v>123.60000000000001</v>
      </c>
      <c r="N430" s="16"/>
      <c r="O430" s="16"/>
      <c r="P430" s="15">
        <f t="shared" si="108"/>
        <v>6201.3960000000006</v>
      </c>
      <c r="Q430" s="15">
        <f t="shared" si="109"/>
        <v>57277.440000000002</v>
      </c>
      <c r="R430" s="15">
        <f t="shared" si="110"/>
        <v>65917.191600000006</v>
      </c>
      <c r="S430" s="15">
        <f t="shared" si="111"/>
        <v>2125.44</v>
      </c>
      <c r="T430" s="17"/>
      <c r="U430" s="17"/>
      <c r="V430" s="17"/>
      <c r="W430" s="17"/>
      <c r="X430" s="17"/>
      <c r="Y430" s="17"/>
      <c r="Z430" s="17"/>
    </row>
    <row r="431" spans="1:26" x14ac:dyDescent="0.2">
      <c r="A431" s="13"/>
      <c r="B431" s="13"/>
      <c r="C431" s="13">
        <v>84026</v>
      </c>
      <c r="D431" s="13" t="s">
        <v>139</v>
      </c>
      <c r="E431" s="13" t="s">
        <v>36</v>
      </c>
      <c r="F431" s="13" t="s">
        <v>34</v>
      </c>
      <c r="G431" s="13">
        <v>501443</v>
      </c>
      <c r="H431" s="13">
        <v>11</v>
      </c>
      <c r="I431" s="15">
        <v>255084</v>
      </c>
      <c r="J431" s="15">
        <f>750*12</f>
        <v>9000</v>
      </c>
      <c r="K431" s="15">
        <v>21257</v>
      </c>
      <c r="L431" s="15">
        <f t="shared" si="112"/>
        <v>11574.119999999999</v>
      </c>
      <c r="M431" s="15">
        <f t="shared" si="113"/>
        <v>123.60000000000001</v>
      </c>
      <c r="N431" s="16"/>
      <c r="O431" s="16"/>
      <c r="P431" s="15">
        <f t="shared" si="108"/>
        <v>4336.4279999999999</v>
      </c>
      <c r="Q431" s="15">
        <f t="shared" si="109"/>
        <v>57277.440000000002</v>
      </c>
      <c r="R431" s="15">
        <f t="shared" si="110"/>
        <v>46093.678800000002</v>
      </c>
      <c r="S431" s="15">
        <f t="shared" si="111"/>
        <v>2125.44</v>
      </c>
      <c r="T431" s="17"/>
      <c r="U431" s="17"/>
      <c r="V431" s="17"/>
      <c r="W431" s="17"/>
      <c r="X431" s="17"/>
      <c r="Y431" s="17"/>
      <c r="Z431" s="17"/>
    </row>
    <row r="432" spans="1:26" x14ac:dyDescent="0.2">
      <c r="A432" s="13"/>
      <c r="B432" s="13"/>
      <c r="C432" s="13">
        <v>84482</v>
      </c>
      <c r="D432" s="13" t="s">
        <v>141</v>
      </c>
      <c r="E432" s="13" t="s">
        <v>36</v>
      </c>
      <c r="F432" s="13" t="s">
        <v>34</v>
      </c>
      <c r="G432" s="13">
        <v>501443</v>
      </c>
      <c r="H432" s="13">
        <v>44774</v>
      </c>
      <c r="I432" s="15">
        <v>364788</v>
      </c>
      <c r="J432" s="15">
        <v>0</v>
      </c>
      <c r="K432" s="15">
        <v>30399</v>
      </c>
      <c r="L432" s="15">
        <f t="shared" si="112"/>
        <v>11574.119999999999</v>
      </c>
      <c r="M432" s="15">
        <f t="shared" si="113"/>
        <v>123.60000000000001</v>
      </c>
      <c r="N432" s="16"/>
      <c r="O432" s="16"/>
      <c r="P432" s="15">
        <f t="shared" si="108"/>
        <v>6201.3960000000006</v>
      </c>
      <c r="Q432" s="15">
        <f t="shared" si="109"/>
        <v>57277.440000000002</v>
      </c>
      <c r="R432" s="15">
        <f t="shared" si="110"/>
        <v>65917.191600000006</v>
      </c>
      <c r="S432" s="15">
        <f t="shared" si="111"/>
        <v>2125.44</v>
      </c>
      <c r="T432" s="17"/>
      <c r="U432" s="17"/>
      <c r="V432" s="17"/>
      <c r="W432" s="17"/>
      <c r="X432" s="17"/>
      <c r="Y432" s="17"/>
      <c r="Z432" s="17"/>
    </row>
    <row r="433" spans="1:26" x14ac:dyDescent="0.2">
      <c r="A433" s="13"/>
      <c r="B433" s="13"/>
      <c r="C433" s="13">
        <v>84495</v>
      </c>
      <c r="D433" s="13" t="s">
        <v>146</v>
      </c>
      <c r="E433" s="13" t="s">
        <v>36</v>
      </c>
      <c r="F433" s="13" t="s">
        <v>37</v>
      </c>
      <c r="G433" s="13">
        <v>501443</v>
      </c>
      <c r="H433" s="13">
        <v>44774</v>
      </c>
      <c r="I433" s="15">
        <v>364788</v>
      </c>
      <c r="J433" s="15">
        <v>0</v>
      </c>
      <c r="K433" s="15">
        <v>30399</v>
      </c>
      <c r="L433" s="15">
        <f t="shared" si="112"/>
        <v>11574.119999999999</v>
      </c>
      <c r="M433" s="15">
        <f t="shared" si="113"/>
        <v>123.60000000000001</v>
      </c>
      <c r="N433" s="16"/>
      <c r="O433" s="16"/>
      <c r="P433" s="15">
        <f t="shared" si="108"/>
        <v>6201.3960000000006</v>
      </c>
      <c r="Q433" s="15">
        <f t="shared" si="109"/>
        <v>57277.440000000002</v>
      </c>
      <c r="R433" s="15">
        <f t="shared" si="110"/>
        <v>65917.191600000006</v>
      </c>
      <c r="S433" s="15">
        <f t="shared" si="111"/>
        <v>2125.44</v>
      </c>
      <c r="T433" s="17"/>
      <c r="U433" s="17"/>
      <c r="V433" s="17"/>
      <c r="W433" s="17"/>
      <c r="X433" s="17"/>
      <c r="Y433" s="17"/>
      <c r="Z433" s="17"/>
    </row>
    <row r="434" spans="1:26" x14ac:dyDescent="0.2">
      <c r="A434" s="13"/>
      <c r="B434" s="13"/>
      <c r="C434" s="13">
        <v>84505</v>
      </c>
      <c r="D434" s="13" t="s">
        <v>152</v>
      </c>
      <c r="E434" s="13" t="s">
        <v>36</v>
      </c>
      <c r="F434" s="13" t="s">
        <v>37</v>
      </c>
      <c r="G434" s="13">
        <v>501443</v>
      </c>
      <c r="H434" s="13">
        <v>8</v>
      </c>
      <c r="I434" s="15">
        <v>382524</v>
      </c>
      <c r="J434" s="15">
        <v>0</v>
      </c>
      <c r="K434" s="15">
        <v>31877</v>
      </c>
      <c r="L434" s="15">
        <f t="shared" si="112"/>
        <v>11574.119999999999</v>
      </c>
      <c r="M434" s="15">
        <f t="shared" si="113"/>
        <v>123.60000000000001</v>
      </c>
      <c r="N434" s="16"/>
      <c r="O434" s="16"/>
      <c r="P434" s="15">
        <f t="shared" si="108"/>
        <v>6502.9080000000004</v>
      </c>
      <c r="Q434" s="15">
        <f t="shared" si="109"/>
        <v>57277.440000000002</v>
      </c>
      <c r="R434" s="15">
        <f t="shared" si="110"/>
        <v>69122.086800000005</v>
      </c>
      <c r="S434" s="15">
        <f t="shared" si="111"/>
        <v>2125.44</v>
      </c>
      <c r="T434" s="17"/>
      <c r="U434" s="17"/>
      <c r="V434" s="17"/>
      <c r="W434" s="17"/>
      <c r="X434" s="17"/>
      <c r="Y434" s="17"/>
      <c r="Z434" s="17"/>
    </row>
    <row r="435" spans="1:26" x14ac:dyDescent="0.2">
      <c r="A435" s="13"/>
      <c r="B435" s="13"/>
      <c r="C435" s="13">
        <v>84518</v>
      </c>
      <c r="D435" s="13" t="s">
        <v>146</v>
      </c>
      <c r="E435" s="13" t="s">
        <v>36</v>
      </c>
      <c r="F435" s="13" t="s">
        <v>34</v>
      </c>
      <c r="G435" s="13">
        <v>501443</v>
      </c>
      <c r="H435" s="13">
        <v>8</v>
      </c>
      <c r="I435" s="15">
        <v>391380</v>
      </c>
      <c r="J435" s="15">
        <v>0</v>
      </c>
      <c r="K435" s="15">
        <v>32615</v>
      </c>
      <c r="L435" s="15">
        <f t="shared" si="112"/>
        <v>11574.119999999999</v>
      </c>
      <c r="M435" s="15">
        <f t="shared" si="113"/>
        <v>123.60000000000001</v>
      </c>
      <c r="N435" s="16"/>
      <c r="O435" s="16"/>
      <c r="P435" s="15">
        <f t="shared" si="108"/>
        <v>6653.46</v>
      </c>
      <c r="Q435" s="15">
        <f t="shared" si="109"/>
        <v>57277.440000000002</v>
      </c>
      <c r="R435" s="15">
        <f t="shared" si="110"/>
        <v>70722.365999999995</v>
      </c>
      <c r="S435" s="15">
        <f t="shared" si="111"/>
        <v>2125.44</v>
      </c>
      <c r="T435" s="17"/>
      <c r="U435" s="17"/>
      <c r="V435" s="17"/>
      <c r="W435" s="17"/>
      <c r="X435" s="17"/>
      <c r="Y435" s="17"/>
      <c r="Z435" s="17"/>
    </row>
    <row r="436" spans="1:26" x14ac:dyDescent="0.2">
      <c r="A436" s="13"/>
      <c r="B436" s="13"/>
      <c r="C436" s="13">
        <v>84521</v>
      </c>
      <c r="D436" s="13" t="s">
        <v>146</v>
      </c>
      <c r="E436" s="13" t="s">
        <v>36</v>
      </c>
      <c r="F436" s="13" t="s">
        <v>34</v>
      </c>
      <c r="G436" s="13">
        <v>501443</v>
      </c>
      <c r="H436" s="13">
        <v>8</v>
      </c>
      <c r="I436" s="15">
        <v>391380</v>
      </c>
      <c r="J436" s="15">
        <v>0</v>
      </c>
      <c r="K436" s="15">
        <v>32615</v>
      </c>
      <c r="L436" s="15">
        <f t="shared" si="112"/>
        <v>11574.119999999999</v>
      </c>
      <c r="M436" s="15">
        <f t="shared" si="113"/>
        <v>123.60000000000001</v>
      </c>
      <c r="N436" s="16"/>
      <c r="O436" s="16"/>
      <c r="P436" s="15">
        <f t="shared" si="108"/>
        <v>6653.46</v>
      </c>
      <c r="Q436" s="15">
        <f t="shared" si="109"/>
        <v>57277.440000000002</v>
      </c>
      <c r="R436" s="15">
        <f t="shared" si="110"/>
        <v>70722.365999999995</v>
      </c>
      <c r="S436" s="15">
        <f t="shared" si="111"/>
        <v>2125.44</v>
      </c>
      <c r="T436" s="17"/>
      <c r="U436" s="17"/>
      <c r="V436" s="17"/>
      <c r="W436" s="17"/>
      <c r="X436" s="17"/>
      <c r="Y436" s="17"/>
      <c r="Z436" s="17"/>
    </row>
    <row r="437" spans="1:26" x14ac:dyDescent="0.2">
      <c r="A437" s="13"/>
      <c r="B437" s="13"/>
      <c r="C437" s="13">
        <v>84534</v>
      </c>
      <c r="D437" s="13" t="s">
        <v>146</v>
      </c>
      <c r="E437" s="13" t="s">
        <v>36</v>
      </c>
      <c r="F437" s="13" t="s">
        <v>37</v>
      </c>
      <c r="G437" s="13">
        <v>501443</v>
      </c>
      <c r="H437" s="13">
        <v>44774</v>
      </c>
      <c r="I437" s="15">
        <v>364788</v>
      </c>
      <c r="J437" s="15">
        <v>0</v>
      </c>
      <c r="K437" s="15">
        <v>30399</v>
      </c>
      <c r="L437" s="15">
        <f t="shared" si="112"/>
        <v>11574.119999999999</v>
      </c>
      <c r="M437" s="15">
        <f t="shared" si="113"/>
        <v>123.60000000000001</v>
      </c>
      <c r="N437" s="16"/>
      <c r="O437" s="16"/>
      <c r="P437" s="15">
        <f t="shared" si="108"/>
        <v>6201.3960000000006</v>
      </c>
      <c r="Q437" s="15">
        <f t="shared" si="109"/>
        <v>57277.440000000002</v>
      </c>
      <c r="R437" s="15">
        <f t="shared" si="110"/>
        <v>65917.191600000006</v>
      </c>
      <c r="S437" s="15">
        <f t="shared" si="111"/>
        <v>2125.44</v>
      </c>
      <c r="T437" s="17"/>
      <c r="U437" s="17"/>
      <c r="V437" s="17"/>
      <c r="W437" s="17"/>
      <c r="X437" s="17"/>
      <c r="Y437" s="17"/>
      <c r="Z437" s="17"/>
    </row>
    <row r="438" spans="1:26" x14ac:dyDescent="0.2">
      <c r="A438" s="13"/>
      <c r="B438" s="13"/>
      <c r="C438" s="13">
        <v>84880</v>
      </c>
      <c r="D438" s="13" t="s">
        <v>140</v>
      </c>
      <c r="E438" s="13" t="s">
        <v>36</v>
      </c>
      <c r="F438" s="13" t="s">
        <v>37</v>
      </c>
      <c r="G438" s="13">
        <v>501443</v>
      </c>
      <c r="H438" s="13">
        <v>12122</v>
      </c>
      <c r="I438" s="15">
        <v>223332</v>
      </c>
      <c r="J438" s="15">
        <v>0</v>
      </c>
      <c r="K438" s="15">
        <v>18611</v>
      </c>
      <c r="L438" s="15">
        <f t="shared" si="112"/>
        <v>11574.119999999999</v>
      </c>
      <c r="M438" s="15">
        <f t="shared" si="113"/>
        <v>123.60000000000001</v>
      </c>
      <c r="N438" s="16"/>
      <c r="O438" s="16"/>
      <c r="P438" s="15">
        <f t="shared" si="108"/>
        <v>3796.6440000000002</v>
      </c>
      <c r="Q438" s="15">
        <f t="shared" si="109"/>
        <v>57277.440000000002</v>
      </c>
      <c r="R438" s="15">
        <f t="shared" si="110"/>
        <v>40356.092400000001</v>
      </c>
      <c r="S438" s="15">
        <f t="shared" si="111"/>
        <v>2125.44</v>
      </c>
      <c r="T438" s="17"/>
      <c r="U438" s="17"/>
      <c r="V438" s="17"/>
      <c r="W438" s="17"/>
      <c r="X438" s="17"/>
      <c r="Y438" s="17"/>
      <c r="Z438" s="17"/>
    </row>
    <row r="439" spans="1:26" x14ac:dyDescent="0.2">
      <c r="A439" s="13"/>
      <c r="B439" s="13"/>
      <c r="C439" s="13">
        <v>84929</v>
      </c>
      <c r="D439" s="13" t="s">
        <v>50</v>
      </c>
      <c r="E439" s="13" t="s">
        <v>36</v>
      </c>
      <c r="F439" s="13" t="s">
        <v>34</v>
      </c>
      <c r="G439" s="13">
        <v>501443</v>
      </c>
      <c r="H439" s="13">
        <v>15</v>
      </c>
      <c r="I439" s="15">
        <v>178356</v>
      </c>
      <c r="J439" s="15">
        <v>0</v>
      </c>
      <c r="K439" s="15">
        <v>14863</v>
      </c>
      <c r="L439" s="15">
        <f t="shared" si="112"/>
        <v>11574.119999999999</v>
      </c>
      <c r="M439" s="15">
        <f t="shared" si="113"/>
        <v>123.60000000000001</v>
      </c>
      <c r="N439" s="16"/>
      <c r="O439" s="16"/>
      <c r="P439" s="15">
        <f t="shared" si="108"/>
        <v>3032.0520000000001</v>
      </c>
      <c r="Q439" s="15">
        <f t="shared" si="109"/>
        <v>57277.440000000002</v>
      </c>
      <c r="R439" s="15">
        <f t="shared" si="110"/>
        <v>32228.929199999999</v>
      </c>
      <c r="S439" s="15">
        <f t="shared" si="111"/>
        <v>2125.44</v>
      </c>
      <c r="T439" s="17"/>
      <c r="U439" s="17"/>
      <c r="V439" s="17"/>
      <c r="W439" s="17"/>
      <c r="X439" s="17"/>
      <c r="Y439" s="17"/>
      <c r="Z439" s="17"/>
    </row>
    <row r="440" spans="1:26" x14ac:dyDescent="0.2">
      <c r="A440" s="13"/>
      <c r="B440" s="13"/>
      <c r="C440" s="13">
        <v>85711</v>
      </c>
      <c r="D440" s="13" t="s">
        <v>197</v>
      </c>
      <c r="E440" s="13" t="s">
        <v>36</v>
      </c>
      <c r="F440" s="13" t="s">
        <v>34</v>
      </c>
      <c r="G440" s="13">
        <v>501443</v>
      </c>
      <c r="H440" s="13">
        <v>10</v>
      </c>
      <c r="I440" s="15">
        <v>273540</v>
      </c>
      <c r="J440" s="15">
        <v>0</v>
      </c>
      <c r="K440" s="15">
        <v>22795</v>
      </c>
      <c r="L440" s="15">
        <f t="shared" si="112"/>
        <v>11574.119999999999</v>
      </c>
      <c r="M440" s="15">
        <f t="shared" si="113"/>
        <v>123.60000000000001</v>
      </c>
      <c r="N440" s="16"/>
      <c r="O440" s="16"/>
      <c r="P440" s="15">
        <f t="shared" si="108"/>
        <v>4650.18</v>
      </c>
      <c r="Q440" s="15">
        <f t="shared" si="109"/>
        <v>57277.440000000002</v>
      </c>
      <c r="R440" s="15">
        <f t="shared" si="110"/>
        <v>49428.678</v>
      </c>
      <c r="S440" s="15">
        <f t="shared" si="111"/>
        <v>2125.44</v>
      </c>
      <c r="T440" s="17"/>
      <c r="U440" s="17"/>
      <c r="V440" s="17"/>
      <c r="W440" s="17"/>
      <c r="X440" s="17"/>
      <c r="Y440" s="17"/>
      <c r="Z440" s="17"/>
    </row>
    <row r="441" spans="1:26" x14ac:dyDescent="0.2">
      <c r="A441" s="13"/>
      <c r="B441" s="13"/>
      <c r="C441" s="13">
        <v>87971</v>
      </c>
      <c r="D441" s="13" t="s">
        <v>151</v>
      </c>
      <c r="E441" s="13" t="s">
        <v>33</v>
      </c>
      <c r="F441" s="13" t="s">
        <v>34</v>
      </c>
      <c r="G441" s="13">
        <v>501443</v>
      </c>
      <c r="H441" s="13">
        <v>8</v>
      </c>
      <c r="I441" s="15">
        <v>391380</v>
      </c>
      <c r="J441" s="15">
        <v>0</v>
      </c>
      <c r="K441" s="15">
        <v>32615</v>
      </c>
      <c r="L441" s="15">
        <f t="shared" si="112"/>
        <v>11574.119999999999</v>
      </c>
      <c r="M441" s="15">
        <f t="shared" si="113"/>
        <v>123.60000000000001</v>
      </c>
      <c r="N441" s="16">
        <v>6914.25</v>
      </c>
      <c r="O441" s="16"/>
      <c r="P441" s="15">
        <f t="shared" si="108"/>
        <v>6653.46</v>
      </c>
      <c r="Q441" s="15">
        <f t="shared" si="109"/>
        <v>57277.440000000002</v>
      </c>
      <c r="R441" s="15">
        <f t="shared" si="110"/>
        <v>70722.365999999995</v>
      </c>
      <c r="S441" s="15">
        <f t="shared" si="111"/>
        <v>2125.44</v>
      </c>
      <c r="T441" s="17"/>
      <c r="U441" s="17"/>
      <c r="V441" s="17"/>
      <c r="W441" s="17"/>
      <c r="X441" s="17"/>
      <c r="Y441" s="17"/>
      <c r="Z441" s="17"/>
    </row>
    <row r="442" spans="1:26" x14ac:dyDescent="0.2">
      <c r="A442" s="13"/>
      <c r="B442" s="13"/>
      <c r="C442" s="13">
        <v>90405</v>
      </c>
      <c r="D442" s="13" t="s">
        <v>185</v>
      </c>
      <c r="E442" s="13" t="s">
        <v>109</v>
      </c>
      <c r="F442" s="13" t="s">
        <v>34</v>
      </c>
      <c r="G442" s="13">
        <v>501443</v>
      </c>
      <c r="H442" s="13">
        <v>3</v>
      </c>
      <c r="I442" s="15">
        <v>783828</v>
      </c>
      <c r="J442" s="15">
        <f>750*12</f>
        <v>9000</v>
      </c>
      <c r="K442" s="15">
        <v>65319</v>
      </c>
      <c r="L442" s="15">
        <f t="shared" si="112"/>
        <v>11574.119999999999</v>
      </c>
      <c r="M442" s="15">
        <f t="shared" si="113"/>
        <v>123.60000000000001</v>
      </c>
      <c r="N442" s="16">
        <v>18618</v>
      </c>
      <c r="O442" s="16"/>
      <c r="P442" s="15">
        <f t="shared" si="108"/>
        <v>13325.076000000001</v>
      </c>
      <c r="Q442" s="15">
        <f t="shared" si="109"/>
        <v>57277.440000000002</v>
      </c>
      <c r="R442" s="15">
        <f t="shared" si="110"/>
        <v>141637.71960000001</v>
      </c>
      <c r="S442" s="15">
        <f t="shared" si="111"/>
        <v>2125.44</v>
      </c>
      <c r="T442" s="17"/>
      <c r="U442" s="17"/>
      <c r="V442" s="17"/>
      <c r="W442" s="17"/>
      <c r="X442" s="17"/>
      <c r="Y442" s="17"/>
      <c r="Z442" s="17"/>
    </row>
    <row r="443" spans="1:26" x14ac:dyDescent="0.2">
      <c r="A443" s="13"/>
      <c r="B443" s="13"/>
      <c r="C443" s="13">
        <v>91983</v>
      </c>
      <c r="D443" s="13" t="s">
        <v>113</v>
      </c>
      <c r="E443" s="13" t="s">
        <v>109</v>
      </c>
      <c r="F443" s="13" t="s">
        <v>34</v>
      </c>
      <c r="G443" s="13">
        <v>501443</v>
      </c>
      <c r="H443" s="13">
        <v>1211</v>
      </c>
      <c r="I443" s="15">
        <v>261108</v>
      </c>
      <c r="J443" s="15">
        <v>0</v>
      </c>
      <c r="K443" s="15">
        <v>21759</v>
      </c>
      <c r="L443" s="15">
        <f t="shared" si="112"/>
        <v>11574.119999999999</v>
      </c>
      <c r="M443" s="15">
        <f t="shared" si="113"/>
        <v>123.60000000000001</v>
      </c>
      <c r="N443" s="16"/>
      <c r="O443" s="16"/>
      <c r="P443" s="15">
        <f t="shared" si="108"/>
        <v>4438.8360000000002</v>
      </c>
      <c r="Q443" s="15">
        <f t="shared" si="109"/>
        <v>57277.440000000002</v>
      </c>
      <c r="R443" s="15">
        <f t="shared" si="110"/>
        <v>47182.215600000003</v>
      </c>
      <c r="S443" s="15">
        <f t="shared" si="111"/>
        <v>2125.44</v>
      </c>
      <c r="T443" s="17"/>
      <c r="U443" s="17"/>
      <c r="V443" s="17"/>
      <c r="W443" s="17"/>
      <c r="X443" s="17"/>
      <c r="Y443" s="17"/>
      <c r="Z443" s="17"/>
    </row>
    <row r="444" spans="1:26" x14ac:dyDescent="0.2">
      <c r="A444" s="13"/>
      <c r="B444" s="13"/>
      <c r="C444" s="13">
        <v>97453</v>
      </c>
      <c r="D444" s="13" t="s">
        <v>133</v>
      </c>
      <c r="E444" s="13" t="s">
        <v>36</v>
      </c>
      <c r="F444" s="13" t="s">
        <v>37</v>
      </c>
      <c r="G444" s="13">
        <v>501443</v>
      </c>
      <c r="H444" s="13">
        <v>9</v>
      </c>
      <c r="I444" s="15">
        <v>342228</v>
      </c>
      <c r="J444" s="15">
        <v>0</v>
      </c>
      <c r="K444" s="15">
        <v>28519</v>
      </c>
      <c r="L444" s="15">
        <f t="shared" si="112"/>
        <v>11574.119999999999</v>
      </c>
      <c r="M444" s="15">
        <f t="shared" si="113"/>
        <v>123.60000000000001</v>
      </c>
      <c r="N444" s="16"/>
      <c r="O444" s="16"/>
      <c r="P444" s="15">
        <f t="shared" si="108"/>
        <v>5817.8760000000002</v>
      </c>
      <c r="Q444" s="15">
        <f t="shared" si="109"/>
        <v>57277.440000000002</v>
      </c>
      <c r="R444" s="15">
        <f t="shared" si="110"/>
        <v>61840.599600000001</v>
      </c>
      <c r="S444" s="15">
        <f t="shared" si="111"/>
        <v>2125.44</v>
      </c>
      <c r="T444" s="17"/>
      <c r="U444" s="17"/>
      <c r="V444" s="17"/>
      <c r="W444" s="17"/>
      <c r="X444" s="17"/>
      <c r="Y444" s="17"/>
      <c r="Z444" s="17"/>
    </row>
    <row r="445" spans="1:26" x14ac:dyDescent="0.2">
      <c r="A445" s="13"/>
      <c r="B445" s="13"/>
      <c r="C445" s="13">
        <v>97479</v>
      </c>
      <c r="D445" s="13" t="s">
        <v>146</v>
      </c>
      <c r="E445" s="13" t="s">
        <v>36</v>
      </c>
      <c r="F445" s="13" t="s">
        <v>34</v>
      </c>
      <c r="G445" s="13">
        <v>501443</v>
      </c>
      <c r="H445" s="13">
        <v>44774</v>
      </c>
      <c r="I445" s="15">
        <v>364788</v>
      </c>
      <c r="J445" s="15">
        <v>0</v>
      </c>
      <c r="K445" s="15">
        <v>30399</v>
      </c>
      <c r="L445" s="15">
        <f t="shared" si="112"/>
        <v>11574.119999999999</v>
      </c>
      <c r="M445" s="15">
        <f t="shared" si="113"/>
        <v>123.60000000000001</v>
      </c>
      <c r="N445" s="16"/>
      <c r="O445" s="16"/>
      <c r="P445" s="15">
        <f t="shared" si="108"/>
        <v>6201.3960000000006</v>
      </c>
      <c r="Q445" s="15">
        <f t="shared" si="109"/>
        <v>57277.440000000002</v>
      </c>
      <c r="R445" s="15">
        <f t="shared" si="110"/>
        <v>65917.191600000006</v>
      </c>
      <c r="S445" s="15">
        <f t="shared" si="111"/>
        <v>2125.44</v>
      </c>
      <c r="T445" s="17"/>
      <c r="U445" s="17"/>
      <c r="V445" s="17"/>
      <c r="W445" s="17"/>
      <c r="X445" s="17"/>
      <c r="Y445" s="17"/>
      <c r="Z445" s="17"/>
    </row>
    <row r="446" spans="1:26" x14ac:dyDescent="0.2">
      <c r="A446" s="13"/>
      <c r="B446" s="13"/>
      <c r="C446" s="13">
        <v>97505</v>
      </c>
      <c r="D446" s="13" t="s">
        <v>133</v>
      </c>
      <c r="E446" s="13" t="s">
        <v>36</v>
      </c>
      <c r="F446" s="13" t="s">
        <v>34</v>
      </c>
      <c r="G446" s="13">
        <v>501443</v>
      </c>
      <c r="H446" s="13">
        <v>9</v>
      </c>
      <c r="I446" s="15">
        <v>342228</v>
      </c>
      <c r="J446" s="15">
        <v>0</v>
      </c>
      <c r="K446" s="15">
        <v>28519</v>
      </c>
      <c r="L446" s="15">
        <f t="shared" si="112"/>
        <v>11574.119999999999</v>
      </c>
      <c r="M446" s="15">
        <f t="shared" si="113"/>
        <v>123.60000000000001</v>
      </c>
      <c r="N446" s="16"/>
      <c r="O446" s="16"/>
      <c r="P446" s="15">
        <f t="shared" si="108"/>
        <v>5817.8760000000002</v>
      </c>
      <c r="Q446" s="15">
        <f t="shared" si="109"/>
        <v>57277.440000000002</v>
      </c>
      <c r="R446" s="15">
        <f t="shared" si="110"/>
        <v>61840.599600000001</v>
      </c>
      <c r="S446" s="15">
        <f t="shared" si="111"/>
        <v>2125.44</v>
      </c>
      <c r="T446" s="17"/>
      <c r="U446" s="17"/>
      <c r="V446" s="17"/>
      <c r="W446" s="17"/>
      <c r="X446" s="17"/>
      <c r="Y446" s="17"/>
      <c r="Z446" s="17"/>
    </row>
    <row r="447" spans="1:26" x14ac:dyDescent="0.2">
      <c r="A447" s="13"/>
      <c r="B447" s="13"/>
      <c r="C447" s="13">
        <v>200009</v>
      </c>
      <c r="D447" s="13" t="s">
        <v>50</v>
      </c>
      <c r="E447" s="13" t="s">
        <v>36</v>
      </c>
      <c r="F447" s="13" t="s">
        <v>37</v>
      </c>
      <c r="G447" s="13">
        <v>501443</v>
      </c>
      <c r="H447" s="13">
        <v>15</v>
      </c>
      <c r="I447" s="15">
        <v>178356</v>
      </c>
      <c r="J447" s="15">
        <v>0</v>
      </c>
      <c r="K447" s="15">
        <v>14863</v>
      </c>
      <c r="L447" s="15">
        <f t="shared" si="112"/>
        <v>11574.119999999999</v>
      </c>
      <c r="M447" s="15">
        <f t="shared" si="113"/>
        <v>123.60000000000001</v>
      </c>
      <c r="N447" s="16"/>
      <c r="O447" s="16"/>
      <c r="P447" s="15">
        <f t="shared" si="108"/>
        <v>3032.0520000000001</v>
      </c>
      <c r="Q447" s="15">
        <f t="shared" si="109"/>
        <v>57277.440000000002</v>
      </c>
      <c r="R447" s="15">
        <f t="shared" si="110"/>
        <v>32228.929199999999</v>
      </c>
      <c r="S447" s="15">
        <f t="shared" si="111"/>
        <v>2125.44</v>
      </c>
      <c r="T447" s="17"/>
      <c r="U447" s="17"/>
      <c r="V447" s="17"/>
      <c r="W447" s="17"/>
      <c r="X447" s="17"/>
      <c r="Y447" s="17"/>
      <c r="Z447" s="17"/>
    </row>
    <row r="448" spans="1:26" x14ac:dyDescent="0.2">
      <c r="A448" s="13"/>
      <c r="B448" s="13"/>
      <c r="C448" s="13">
        <v>200010</v>
      </c>
      <c r="D448" s="13" t="s">
        <v>50</v>
      </c>
      <c r="E448" s="13" t="s">
        <v>36</v>
      </c>
      <c r="F448" s="13" t="s">
        <v>37</v>
      </c>
      <c r="G448" s="13">
        <v>501443</v>
      </c>
      <c r="H448" s="13">
        <v>15</v>
      </c>
      <c r="I448" s="15">
        <v>178356</v>
      </c>
      <c r="J448" s="15">
        <v>0</v>
      </c>
      <c r="K448" s="15">
        <v>14863</v>
      </c>
      <c r="L448" s="15">
        <f t="shared" si="112"/>
        <v>11574.119999999999</v>
      </c>
      <c r="M448" s="15">
        <f t="shared" si="113"/>
        <v>123.60000000000001</v>
      </c>
      <c r="N448" s="16"/>
      <c r="O448" s="16"/>
      <c r="P448" s="15">
        <f t="shared" si="108"/>
        <v>3032.0520000000001</v>
      </c>
      <c r="Q448" s="15">
        <f t="shared" si="109"/>
        <v>57277.440000000002</v>
      </c>
      <c r="R448" s="15">
        <f t="shared" si="110"/>
        <v>32228.929199999999</v>
      </c>
      <c r="S448" s="15">
        <f t="shared" si="111"/>
        <v>2125.44</v>
      </c>
      <c r="T448" s="17"/>
      <c r="U448" s="17"/>
      <c r="V448" s="17"/>
      <c r="W448" s="17"/>
      <c r="X448" s="17"/>
      <c r="Y448" s="17"/>
      <c r="Z448" s="17"/>
    </row>
    <row r="449" spans="1:26" x14ac:dyDescent="0.2">
      <c r="A449" s="13"/>
      <c r="B449" s="13"/>
      <c r="C449" s="13">
        <v>200016</v>
      </c>
      <c r="D449" s="13" t="s">
        <v>50</v>
      </c>
      <c r="E449" s="13" t="s">
        <v>36</v>
      </c>
      <c r="F449" s="13" t="s">
        <v>37</v>
      </c>
      <c r="G449" s="13">
        <v>501443</v>
      </c>
      <c r="H449" s="13">
        <v>15</v>
      </c>
      <c r="I449" s="15">
        <v>178356</v>
      </c>
      <c r="J449" s="15">
        <v>0</v>
      </c>
      <c r="K449" s="15">
        <v>14863</v>
      </c>
      <c r="L449" s="15">
        <f t="shared" si="112"/>
        <v>11574.119999999999</v>
      </c>
      <c r="M449" s="15">
        <f t="shared" si="113"/>
        <v>123.60000000000001</v>
      </c>
      <c r="N449" s="16"/>
      <c r="O449" s="16"/>
      <c r="P449" s="15">
        <f t="shared" si="108"/>
        <v>3032.0520000000001</v>
      </c>
      <c r="Q449" s="15">
        <f t="shared" si="109"/>
        <v>57277.440000000002</v>
      </c>
      <c r="R449" s="15">
        <f t="shared" si="110"/>
        <v>32228.929199999999</v>
      </c>
      <c r="S449" s="15">
        <f t="shared" si="111"/>
        <v>2125.44</v>
      </c>
      <c r="T449" s="17"/>
      <c r="U449" s="17"/>
      <c r="V449" s="17"/>
      <c r="W449" s="17"/>
      <c r="X449" s="17"/>
      <c r="Y449" s="17"/>
      <c r="Z449" s="17"/>
    </row>
    <row r="450" spans="1:26" x14ac:dyDescent="0.2">
      <c r="A450" s="13"/>
      <c r="B450" s="13"/>
      <c r="C450" s="13">
        <v>200022</v>
      </c>
      <c r="D450" s="13" t="s">
        <v>56</v>
      </c>
      <c r="E450" s="13" t="s">
        <v>36</v>
      </c>
      <c r="F450" s="13" t="s">
        <v>34</v>
      </c>
      <c r="G450" s="13">
        <v>501443</v>
      </c>
      <c r="H450" s="13">
        <v>16</v>
      </c>
      <c r="I450" s="15">
        <v>170736</v>
      </c>
      <c r="J450" s="15">
        <v>0</v>
      </c>
      <c r="K450" s="15">
        <v>14228</v>
      </c>
      <c r="L450" s="15">
        <f t="shared" si="112"/>
        <v>11574.119999999999</v>
      </c>
      <c r="M450" s="15">
        <f t="shared" si="113"/>
        <v>123.60000000000001</v>
      </c>
      <c r="N450" s="16"/>
      <c r="O450" s="16"/>
      <c r="P450" s="15">
        <f t="shared" si="108"/>
        <v>2902.5120000000002</v>
      </c>
      <c r="Q450" s="15">
        <f t="shared" si="109"/>
        <v>57277.440000000002</v>
      </c>
      <c r="R450" s="15">
        <f t="shared" si="110"/>
        <v>30851.995200000001</v>
      </c>
      <c r="S450" s="15">
        <f t="shared" si="111"/>
        <v>2125.44</v>
      </c>
      <c r="T450" s="17"/>
      <c r="U450" s="17"/>
      <c r="V450" s="17"/>
      <c r="W450" s="17"/>
      <c r="X450" s="17"/>
      <c r="Y450" s="17"/>
      <c r="Z450" s="17"/>
    </row>
    <row r="451" spans="1:26" x14ac:dyDescent="0.2">
      <c r="A451" s="13"/>
      <c r="B451" s="13"/>
      <c r="C451" s="13">
        <v>200031</v>
      </c>
      <c r="D451" s="13" t="s">
        <v>50</v>
      </c>
      <c r="E451" s="13" t="s">
        <v>36</v>
      </c>
      <c r="F451" s="13" t="s">
        <v>34</v>
      </c>
      <c r="G451" s="13">
        <v>501443</v>
      </c>
      <c r="H451" s="13">
        <v>15</v>
      </c>
      <c r="I451" s="15">
        <v>171108</v>
      </c>
      <c r="J451" s="15">
        <v>0</v>
      </c>
      <c r="K451" s="15">
        <v>14259</v>
      </c>
      <c r="L451" s="15">
        <f t="shared" si="112"/>
        <v>11574.119999999999</v>
      </c>
      <c r="M451" s="15">
        <f t="shared" si="113"/>
        <v>123.60000000000001</v>
      </c>
      <c r="N451" s="16"/>
      <c r="O451" s="16"/>
      <c r="P451" s="15">
        <f t="shared" si="108"/>
        <v>2908.8360000000002</v>
      </c>
      <c r="Q451" s="15">
        <f t="shared" si="109"/>
        <v>57277.440000000002</v>
      </c>
      <c r="R451" s="15">
        <f t="shared" si="110"/>
        <v>30919.2156</v>
      </c>
      <c r="S451" s="15">
        <f t="shared" si="111"/>
        <v>2125.44</v>
      </c>
      <c r="T451" s="17"/>
      <c r="U451" s="17"/>
      <c r="V451" s="17"/>
      <c r="W451" s="17"/>
      <c r="X451" s="17"/>
      <c r="Y451" s="17"/>
      <c r="Z451" s="17"/>
    </row>
    <row r="452" spans="1:26" x14ac:dyDescent="0.2">
      <c r="A452" s="13"/>
      <c r="B452" s="13"/>
      <c r="C452" s="13">
        <v>200034</v>
      </c>
      <c r="D452" s="13" t="s">
        <v>50</v>
      </c>
      <c r="E452" s="13" t="s">
        <v>36</v>
      </c>
      <c r="F452" s="13" t="s">
        <v>34</v>
      </c>
      <c r="G452" s="13">
        <v>501443</v>
      </c>
      <c r="H452" s="13">
        <v>15</v>
      </c>
      <c r="I452" s="15">
        <v>178356</v>
      </c>
      <c r="J452" s="15">
        <v>0</v>
      </c>
      <c r="K452" s="15">
        <v>14863</v>
      </c>
      <c r="L452" s="15">
        <f t="shared" si="112"/>
        <v>11574.119999999999</v>
      </c>
      <c r="M452" s="15">
        <f t="shared" si="113"/>
        <v>123.60000000000001</v>
      </c>
      <c r="N452" s="16"/>
      <c r="O452" s="16"/>
      <c r="P452" s="15">
        <f t="shared" si="108"/>
        <v>3032.0520000000001</v>
      </c>
      <c r="Q452" s="15">
        <f t="shared" si="109"/>
        <v>57277.440000000002</v>
      </c>
      <c r="R452" s="15">
        <f t="shared" si="110"/>
        <v>32228.929199999999</v>
      </c>
      <c r="S452" s="15">
        <f t="shared" si="111"/>
        <v>2125.44</v>
      </c>
      <c r="T452" s="17"/>
      <c r="U452" s="17"/>
      <c r="V452" s="17"/>
      <c r="W452" s="17"/>
      <c r="X452" s="17"/>
      <c r="Y452" s="17"/>
      <c r="Z452" s="17"/>
    </row>
    <row r="453" spans="1:26" x14ac:dyDescent="0.2">
      <c r="A453" s="13"/>
      <c r="B453" s="13"/>
      <c r="C453" s="13">
        <v>200038</v>
      </c>
      <c r="D453" s="13" t="s">
        <v>146</v>
      </c>
      <c r="E453" s="13" t="s">
        <v>36</v>
      </c>
      <c r="F453" s="13" t="s">
        <v>37</v>
      </c>
      <c r="G453" s="13">
        <v>501443</v>
      </c>
      <c r="H453" s="13">
        <v>8</v>
      </c>
      <c r="I453" s="15">
        <v>391380</v>
      </c>
      <c r="J453" s="15">
        <v>0</v>
      </c>
      <c r="K453" s="15">
        <v>32615</v>
      </c>
      <c r="L453" s="15">
        <f t="shared" si="112"/>
        <v>11574.119999999999</v>
      </c>
      <c r="M453" s="15">
        <f t="shared" si="113"/>
        <v>123.60000000000001</v>
      </c>
      <c r="N453" s="16"/>
      <c r="O453" s="16"/>
      <c r="P453" s="15">
        <f t="shared" si="108"/>
        <v>6653.46</v>
      </c>
      <c r="Q453" s="15">
        <f t="shared" si="109"/>
        <v>57277.440000000002</v>
      </c>
      <c r="R453" s="15">
        <f t="shared" si="110"/>
        <v>70722.365999999995</v>
      </c>
      <c r="S453" s="15">
        <f t="shared" si="111"/>
        <v>2125.44</v>
      </c>
      <c r="T453" s="17"/>
      <c r="U453" s="17"/>
      <c r="V453" s="17"/>
      <c r="W453" s="17"/>
      <c r="X453" s="17"/>
      <c r="Y453" s="17"/>
      <c r="Z453" s="17"/>
    </row>
    <row r="454" spans="1:26" x14ac:dyDescent="0.2">
      <c r="A454" s="13"/>
      <c r="B454" s="13"/>
      <c r="C454" s="13">
        <v>200043</v>
      </c>
      <c r="D454" s="13" t="s">
        <v>146</v>
      </c>
      <c r="E454" s="13" t="s">
        <v>36</v>
      </c>
      <c r="F454" s="13" t="s">
        <v>37</v>
      </c>
      <c r="G454" s="13">
        <v>501443</v>
      </c>
      <c r="H454" s="13">
        <v>44774</v>
      </c>
      <c r="I454" s="15">
        <v>364788</v>
      </c>
      <c r="J454" s="15">
        <v>0</v>
      </c>
      <c r="K454" s="15">
        <v>30399</v>
      </c>
      <c r="L454" s="15">
        <f t="shared" si="112"/>
        <v>11574.119999999999</v>
      </c>
      <c r="M454" s="15">
        <f t="shared" si="113"/>
        <v>123.60000000000001</v>
      </c>
      <c r="N454" s="16"/>
      <c r="O454" s="16"/>
      <c r="P454" s="15">
        <f t="shared" si="108"/>
        <v>6201.3960000000006</v>
      </c>
      <c r="Q454" s="15">
        <f t="shared" si="109"/>
        <v>57277.440000000002</v>
      </c>
      <c r="R454" s="15">
        <f t="shared" si="110"/>
        <v>65917.191600000006</v>
      </c>
      <c r="S454" s="15">
        <f t="shared" si="111"/>
        <v>2125.44</v>
      </c>
      <c r="T454" s="17"/>
      <c r="U454" s="17"/>
      <c r="V454" s="17"/>
      <c r="W454" s="17"/>
      <c r="X454" s="17"/>
      <c r="Y454" s="17"/>
      <c r="Z454" s="17"/>
    </row>
    <row r="455" spans="1:26" x14ac:dyDescent="0.2">
      <c r="A455" s="13"/>
      <c r="B455" s="13"/>
      <c r="C455" s="13">
        <v>200046</v>
      </c>
      <c r="D455" s="13" t="s">
        <v>152</v>
      </c>
      <c r="E455" s="13" t="s">
        <v>36</v>
      </c>
      <c r="F455" s="13" t="s">
        <v>37</v>
      </c>
      <c r="G455" s="13">
        <v>501443</v>
      </c>
      <c r="H455" s="13">
        <v>9</v>
      </c>
      <c r="I455" s="15">
        <v>349320</v>
      </c>
      <c r="J455" s="15">
        <v>0</v>
      </c>
      <c r="K455" s="15">
        <v>29110</v>
      </c>
      <c r="L455" s="15">
        <f t="shared" si="112"/>
        <v>11574.119999999999</v>
      </c>
      <c r="M455" s="15">
        <f t="shared" si="113"/>
        <v>123.60000000000001</v>
      </c>
      <c r="N455" s="16"/>
      <c r="O455" s="16"/>
      <c r="P455" s="15">
        <f t="shared" si="108"/>
        <v>5938.4400000000005</v>
      </c>
      <c r="Q455" s="15">
        <f t="shared" si="109"/>
        <v>57277.440000000002</v>
      </c>
      <c r="R455" s="15">
        <f t="shared" si="110"/>
        <v>63122.124000000003</v>
      </c>
      <c r="S455" s="15">
        <f t="shared" si="111"/>
        <v>2125.44</v>
      </c>
      <c r="T455" s="17"/>
      <c r="U455" s="17"/>
      <c r="V455" s="17"/>
      <c r="W455" s="17"/>
      <c r="X455" s="17"/>
      <c r="Y455" s="17"/>
      <c r="Z455" s="17"/>
    </row>
    <row r="456" spans="1:26" x14ac:dyDescent="0.2">
      <c r="A456" s="13"/>
      <c r="B456" s="13"/>
      <c r="C456" s="13">
        <v>200054</v>
      </c>
      <c r="D456" s="13" t="s">
        <v>56</v>
      </c>
      <c r="E456" s="13" t="s">
        <v>36</v>
      </c>
      <c r="F456" s="13" t="s">
        <v>34</v>
      </c>
      <c r="G456" s="13">
        <v>501443</v>
      </c>
      <c r="H456" s="13">
        <v>16</v>
      </c>
      <c r="I456" s="15">
        <v>170736</v>
      </c>
      <c r="J456" s="15">
        <v>0</v>
      </c>
      <c r="K456" s="15">
        <v>14228</v>
      </c>
      <c r="L456" s="15">
        <f t="shared" si="112"/>
        <v>11574.119999999999</v>
      </c>
      <c r="M456" s="15">
        <f t="shared" si="113"/>
        <v>123.60000000000001</v>
      </c>
      <c r="N456" s="16"/>
      <c r="O456" s="16"/>
      <c r="P456" s="15">
        <f t="shared" si="108"/>
        <v>2902.5120000000002</v>
      </c>
      <c r="Q456" s="15">
        <f t="shared" si="109"/>
        <v>57277.440000000002</v>
      </c>
      <c r="R456" s="15">
        <f t="shared" si="110"/>
        <v>30851.995200000001</v>
      </c>
      <c r="S456" s="15">
        <f t="shared" si="111"/>
        <v>2125.44</v>
      </c>
      <c r="T456" s="17"/>
      <c r="U456" s="17"/>
      <c r="V456" s="17"/>
      <c r="W456" s="17"/>
      <c r="X456" s="17"/>
      <c r="Y456" s="17"/>
      <c r="Z456" s="17"/>
    </row>
    <row r="457" spans="1:26" x14ac:dyDescent="0.2">
      <c r="A457" s="13"/>
      <c r="B457" s="13"/>
      <c r="C457" s="13">
        <v>200061</v>
      </c>
      <c r="D457" s="13" t="s">
        <v>196</v>
      </c>
      <c r="E457" s="13" t="s">
        <v>36</v>
      </c>
      <c r="F457" s="13" t="s">
        <v>34</v>
      </c>
      <c r="G457" s="13">
        <v>501443</v>
      </c>
      <c r="H457" s="13">
        <v>12</v>
      </c>
      <c r="I457" s="15">
        <v>218064</v>
      </c>
      <c r="J457" s="15">
        <v>0</v>
      </c>
      <c r="K457" s="15">
        <v>18172</v>
      </c>
      <c r="L457" s="15">
        <f t="shared" si="112"/>
        <v>11574.119999999999</v>
      </c>
      <c r="M457" s="15">
        <f t="shared" si="113"/>
        <v>123.60000000000001</v>
      </c>
      <c r="N457" s="16"/>
      <c r="O457" s="16"/>
      <c r="P457" s="15">
        <f t="shared" si="108"/>
        <v>3707.0880000000002</v>
      </c>
      <c r="Q457" s="15">
        <f t="shared" si="109"/>
        <v>57277.440000000002</v>
      </c>
      <c r="R457" s="15">
        <f t="shared" si="110"/>
        <v>39404.164799999999</v>
      </c>
      <c r="S457" s="15">
        <f t="shared" si="111"/>
        <v>2125.44</v>
      </c>
      <c r="T457" s="17"/>
      <c r="U457" s="17"/>
      <c r="V457" s="17"/>
      <c r="W457" s="17"/>
      <c r="X457" s="17"/>
      <c r="Y457" s="17"/>
      <c r="Z457" s="17"/>
    </row>
    <row r="458" spans="1:26" x14ac:dyDescent="0.2">
      <c r="A458" s="13"/>
      <c r="B458" s="13"/>
      <c r="C458" s="13">
        <v>200062</v>
      </c>
      <c r="D458" s="13" t="s">
        <v>50</v>
      </c>
      <c r="E458" s="13" t="s">
        <v>36</v>
      </c>
      <c r="F458" s="13" t="s">
        <v>34</v>
      </c>
      <c r="G458" s="13">
        <v>501443</v>
      </c>
      <c r="H458" s="13">
        <v>15</v>
      </c>
      <c r="I458" s="15">
        <v>178356</v>
      </c>
      <c r="J458" s="15">
        <v>0</v>
      </c>
      <c r="K458" s="15">
        <v>14863</v>
      </c>
      <c r="L458" s="15">
        <f t="shared" si="112"/>
        <v>11574.119999999999</v>
      </c>
      <c r="M458" s="15">
        <f t="shared" si="113"/>
        <v>123.60000000000001</v>
      </c>
      <c r="N458" s="16"/>
      <c r="O458" s="16"/>
      <c r="P458" s="15">
        <f t="shared" si="108"/>
        <v>3032.0520000000001</v>
      </c>
      <c r="Q458" s="15">
        <f t="shared" si="109"/>
        <v>57277.440000000002</v>
      </c>
      <c r="R458" s="15">
        <f t="shared" si="110"/>
        <v>32228.929199999999</v>
      </c>
      <c r="S458" s="15">
        <f t="shared" si="111"/>
        <v>2125.44</v>
      </c>
      <c r="T458" s="17"/>
      <c r="U458" s="17"/>
      <c r="V458" s="17"/>
      <c r="W458" s="17"/>
      <c r="X458" s="17"/>
      <c r="Y458" s="17"/>
      <c r="Z458" s="17"/>
    </row>
    <row r="459" spans="1:26" x14ac:dyDescent="0.2">
      <c r="A459" s="13"/>
      <c r="B459" s="13"/>
      <c r="C459" s="13">
        <v>200141</v>
      </c>
      <c r="D459" s="13" t="s">
        <v>56</v>
      </c>
      <c r="E459" s="13" t="s">
        <v>36</v>
      </c>
      <c r="F459" s="13" t="s">
        <v>34</v>
      </c>
      <c r="G459" s="13">
        <v>501443</v>
      </c>
      <c r="H459" s="13">
        <v>16</v>
      </c>
      <c r="I459" s="15">
        <v>170736</v>
      </c>
      <c r="J459" s="15">
        <v>0</v>
      </c>
      <c r="K459" s="15">
        <v>14228</v>
      </c>
      <c r="L459" s="15">
        <f t="shared" si="112"/>
        <v>11574.119999999999</v>
      </c>
      <c r="M459" s="15">
        <f t="shared" si="113"/>
        <v>123.60000000000001</v>
      </c>
      <c r="N459" s="16"/>
      <c r="O459" s="16"/>
      <c r="P459" s="15">
        <f t="shared" si="108"/>
        <v>2902.5120000000002</v>
      </c>
      <c r="Q459" s="15">
        <f t="shared" si="109"/>
        <v>57277.440000000002</v>
      </c>
      <c r="R459" s="15">
        <f t="shared" si="110"/>
        <v>30851.995200000001</v>
      </c>
      <c r="S459" s="15">
        <f t="shared" si="111"/>
        <v>2125.44</v>
      </c>
      <c r="T459" s="17"/>
      <c r="U459" s="17"/>
      <c r="V459" s="17"/>
      <c r="W459" s="17"/>
      <c r="X459" s="17"/>
      <c r="Y459" s="17"/>
      <c r="Z459" s="17"/>
    </row>
    <row r="460" spans="1:26" x14ac:dyDescent="0.2">
      <c r="A460" s="13"/>
      <c r="B460" s="13"/>
      <c r="C460" s="13">
        <v>200155</v>
      </c>
      <c r="D460" s="13" t="s">
        <v>105</v>
      </c>
      <c r="E460" s="13" t="s">
        <v>36</v>
      </c>
      <c r="F460" s="13" t="s">
        <v>37</v>
      </c>
      <c r="G460" s="13">
        <v>501443</v>
      </c>
      <c r="H460" s="13">
        <v>11</v>
      </c>
      <c r="I460" s="15">
        <v>261108</v>
      </c>
      <c r="J460" s="15">
        <v>0</v>
      </c>
      <c r="K460" s="15">
        <v>21759</v>
      </c>
      <c r="L460" s="15">
        <f t="shared" si="112"/>
        <v>11574.119999999999</v>
      </c>
      <c r="M460" s="15">
        <f t="shared" si="113"/>
        <v>123.60000000000001</v>
      </c>
      <c r="N460" s="16"/>
      <c r="O460" s="16"/>
      <c r="P460" s="15">
        <f t="shared" si="108"/>
        <v>4438.8360000000002</v>
      </c>
      <c r="Q460" s="15">
        <f t="shared" si="109"/>
        <v>57277.440000000002</v>
      </c>
      <c r="R460" s="15">
        <f t="shared" si="110"/>
        <v>47182.215600000003</v>
      </c>
      <c r="S460" s="15">
        <f t="shared" si="111"/>
        <v>2125.44</v>
      </c>
      <c r="T460" s="17"/>
      <c r="U460" s="17"/>
      <c r="V460" s="17"/>
      <c r="W460" s="17"/>
      <c r="X460" s="17"/>
      <c r="Y460" s="17"/>
      <c r="Z460" s="17"/>
    </row>
    <row r="461" spans="1:26" x14ac:dyDescent="0.2">
      <c r="A461" s="13"/>
      <c r="B461" s="13"/>
      <c r="C461" s="13">
        <v>200160</v>
      </c>
      <c r="D461" s="13" t="s">
        <v>206</v>
      </c>
      <c r="E461" s="13" t="s">
        <v>36</v>
      </c>
      <c r="F461" s="13" t="s">
        <v>37</v>
      </c>
      <c r="G461" s="13">
        <v>501443</v>
      </c>
      <c r="H461" s="13">
        <v>1110</v>
      </c>
      <c r="I461" s="15">
        <v>243612</v>
      </c>
      <c r="J461" s="15">
        <v>0</v>
      </c>
      <c r="K461" s="15">
        <v>20301</v>
      </c>
      <c r="L461" s="15">
        <f t="shared" si="112"/>
        <v>11574.119999999999</v>
      </c>
      <c r="M461" s="15">
        <f t="shared" si="113"/>
        <v>123.60000000000001</v>
      </c>
      <c r="N461" s="16"/>
      <c r="O461" s="16"/>
      <c r="P461" s="15">
        <f t="shared" si="108"/>
        <v>4141.4040000000005</v>
      </c>
      <c r="Q461" s="15">
        <f t="shared" si="109"/>
        <v>57277.440000000002</v>
      </c>
      <c r="R461" s="15">
        <f t="shared" si="110"/>
        <v>44020.688399999999</v>
      </c>
      <c r="S461" s="15">
        <f t="shared" si="111"/>
        <v>2125.44</v>
      </c>
      <c r="T461" s="17"/>
      <c r="U461" s="17"/>
      <c r="V461" s="17"/>
      <c r="W461" s="17"/>
      <c r="X461" s="17"/>
      <c r="Y461" s="17"/>
      <c r="Z461" s="17"/>
    </row>
    <row r="462" spans="1:26" x14ac:dyDescent="0.2">
      <c r="A462" s="13"/>
      <c r="B462" s="13"/>
      <c r="C462" s="13">
        <v>200167</v>
      </c>
      <c r="D462" s="13" t="s">
        <v>56</v>
      </c>
      <c r="E462" s="13" t="s">
        <v>36</v>
      </c>
      <c r="F462" s="13" t="s">
        <v>34</v>
      </c>
      <c r="G462" s="13">
        <v>501443</v>
      </c>
      <c r="H462" s="13">
        <v>16</v>
      </c>
      <c r="I462" s="15">
        <v>170736</v>
      </c>
      <c r="J462" s="15">
        <v>0</v>
      </c>
      <c r="K462" s="15">
        <v>14228</v>
      </c>
      <c r="L462" s="15">
        <f t="shared" si="112"/>
        <v>11574.119999999999</v>
      </c>
      <c r="M462" s="15">
        <f t="shared" si="113"/>
        <v>123.60000000000001</v>
      </c>
      <c r="N462" s="16"/>
      <c r="O462" s="16"/>
      <c r="P462" s="15">
        <f t="shared" si="108"/>
        <v>2902.5120000000002</v>
      </c>
      <c r="Q462" s="15">
        <f t="shared" si="109"/>
        <v>57277.440000000002</v>
      </c>
      <c r="R462" s="15">
        <f t="shared" si="110"/>
        <v>30851.995200000001</v>
      </c>
      <c r="S462" s="15">
        <f t="shared" si="111"/>
        <v>2125.44</v>
      </c>
      <c r="T462" s="17"/>
      <c r="U462" s="17"/>
      <c r="V462" s="17"/>
      <c r="W462" s="17"/>
      <c r="X462" s="17"/>
      <c r="Y462" s="17"/>
      <c r="Z462" s="17"/>
    </row>
    <row r="463" spans="1:26" x14ac:dyDescent="0.2">
      <c r="A463" s="13"/>
      <c r="B463" s="13"/>
      <c r="C463" s="13">
        <v>200211</v>
      </c>
      <c r="D463" s="13" t="s">
        <v>133</v>
      </c>
      <c r="E463" s="13" t="s">
        <v>36</v>
      </c>
      <c r="F463" s="13" t="s">
        <v>37</v>
      </c>
      <c r="G463" s="13">
        <v>501443</v>
      </c>
      <c r="H463" s="13"/>
      <c r="I463" s="15">
        <v>296640</v>
      </c>
      <c r="J463" s="15">
        <v>0</v>
      </c>
      <c r="K463" s="15">
        <v>24720</v>
      </c>
      <c r="L463" s="15">
        <f t="shared" si="112"/>
        <v>11574.119999999999</v>
      </c>
      <c r="M463" s="15">
        <f t="shared" si="113"/>
        <v>123.60000000000001</v>
      </c>
      <c r="N463" s="16"/>
      <c r="O463" s="16"/>
      <c r="P463" s="15">
        <f t="shared" si="108"/>
        <v>5042.88</v>
      </c>
      <c r="Q463" s="15">
        <f t="shared" si="109"/>
        <v>57277.440000000002</v>
      </c>
      <c r="R463" s="15">
        <f t="shared" si="110"/>
        <v>53602.847999999998</v>
      </c>
      <c r="S463" s="15">
        <f t="shared" si="111"/>
        <v>2125.44</v>
      </c>
      <c r="T463" s="17"/>
      <c r="U463" s="17"/>
      <c r="V463" s="17"/>
      <c r="W463" s="17"/>
      <c r="X463" s="17"/>
      <c r="Y463" s="17"/>
      <c r="Z463" s="17"/>
    </row>
    <row r="464" spans="1:26" x14ac:dyDescent="0.2">
      <c r="A464" s="13"/>
      <c r="B464" s="13"/>
      <c r="C464" s="13">
        <v>200213</v>
      </c>
      <c r="D464" s="13" t="s">
        <v>133</v>
      </c>
      <c r="E464" s="13" t="s">
        <v>36</v>
      </c>
      <c r="F464" s="13" t="s">
        <v>34</v>
      </c>
      <c r="G464" s="13">
        <v>501443</v>
      </c>
      <c r="H464" s="13"/>
      <c r="I464" s="15">
        <v>296640</v>
      </c>
      <c r="J464" s="15">
        <v>0</v>
      </c>
      <c r="K464" s="15">
        <v>24720</v>
      </c>
      <c r="L464" s="15">
        <f t="shared" si="112"/>
        <v>11574.119999999999</v>
      </c>
      <c r="M464" s="15">
        <f t="shared" si="113"/>
        <v>123.60000000000001</v>
      </c>
      <c r="N464" s="16"/>
      <c r="O464" s="16"/>
      <c r="P464" s="15">
        <f t="shared" si="108"/>
        <v>5042.88</v>
      </c>
      <c r="Q464" s="15">
        <f t="shared" si="109"/>
        <v>57277.440000000002</v>
      </c>
      <c r="R464" s="15">
        <f t="shared" si="110"/>
        <v>53602.847999999998</v>
      </c>
      <c r="S464" s="15">
        <f t="shared" si="111"/>
        <v>2125.44</v>
      </c>
      <c r="T464" s="17"/>
      <c r="U464" s="17"/>
      <c r="V464" s="17"/>
      <c r="W464" s="17"/>
      <c r="X464" s="17"/>
      <c r="Y464" s="17"/>
      <c r="Z464" s="17"/>
    </row>
    <row r="465" spans="1:26" x14ac:dyDescent="0.2">
      <c r="A465" s="13"/>
      <c r="B465" s="13"/>
      <c r="C465" s="13">
        <v>200214</v>
      </c>
      <c r="D465" s="13" t="s">
        <v>133</v>
      </c>
      <c r="E465" s="13" t="s">
        <v>36</v>
      </c>
      <c r="F465" s="13" t="s">
        <v>37</v>
      </c>
      <c r="G465" s="13">
        <v>501443</v>
      </c>
      <c r="H465" s="13"/>
      <c r="I465" s="15">
        <v>296640</v>
      </c>
      <c r="J465" s="15">
        <v>0</v>
      </c>
      <c r="K465" s="15">
        <v>24720</v>
      </c>
      <c r="L465" s="15">
        <f t="shared" si="112"/>
        <v>11574.119999999999</v>
      </c>
      <c r="M465" s="15">
        <f t="shared" si="113"/>
        <v>123.60000000000001</v>
      </c>
      <c r="N465" s="16"/>
      <c r="O465" s="16"/>
      <c r="P465" s="15">
        <f t="shared" si="108"/>
        <v>5042.88</v>
      </c>
      <c r="Q465" s="15">
        <f t="shared" si="109"/>
        <v>57277.440000000002</v>
      </c>
      <c r="R465" s="15">
        <f t="shared" si="110"/>
        <v>53602.847999999998</v>
      </c>
      <c r="S465" s="15">
        <f t="shared" si="111"/>
        <v>2125.44</v>
      </c>
      <c r="T465" s="17"/>
      <c r="U465" s="17"/>
      <c r="V465" s="17"/>
      <c r="W465" s="17"/>
      <c r="X465" s="17"/>
      <c r="Y465" s="17"/>
      <c r="Z465" s="17"/>
    </row>
    <row r="466" spans="1:26" x14ac:dyDescent="0.2">
      <c r="A466" s="13"/>
      <c r="B466" s="13"/>
      <c r="C466" s="13">
        <v>200215</v>
      </c>
      <c r="D466" s="13" t="s">
        <v>207</v>
      </c>
      <c r="E466" s="13" t="s">
        <v>36</v>
      </c>
      <c r="F466" s="13" t="s">
        <v>37</v>
      </c>
      <c r="G466" s="13">
        <v>501443</v>
      </c>
      <c r="H466" s="13"/>
      <c r="I466" s="15">
        <v>296640</v>
      </c>
      <c r="J466" s="15">
        <v>0</v>
      </c>
      <c r="K466" s="15">
        <v>24720</v>
      </c>
      <c r="L466" s="15">
        <f t="shared" si="112"/>
        <v>11574.119999999999</v>
      </c>
      <c r="M466" s="15">
        <f t="shared" si="113"/>
        <v>123.60000000000001</v>
      </c>
      <c r="N466" s="16"/>
      <c r="O466" s="16"/>
      <c r="P466" s="15">
        <f t="shared" si="108"/>
        <v>5042.88</v>
      </c>
      <c r="Q466" s="15">
        <f t="shared" si="109"/>
        <v>57277.440000000002</v>
      </c>
      <c r="R466" s="15">
        <f t="shared" si="110"/>
        <v>53602.847999999998</v>
      </c>
      <c r="S466" s="15">
        <f t="shared" si="111"/>
        <v>2125.44</v>
      </c>
      <c r="T466" s="17"/>
      <c r="U466" s="17"/>
      <c r="V466" s="17"/>
      <c r="W466" s="17"/>
      <c r="X466" s="17"/>
      <c r="Y466" s="17"/>
      <c r="Z466" s="17"/>
    </row>
    <row r="467" spans="1:26" x14ac:dyDescent="0.2">
      <c r="A467" s="13"/>
      <c r="B467" s="13"/>
      <c r="C467" s="13">
        <v>200216</v>
      </c>
      <c r="D467" s="13" t="s">
        <v>133</v>
      </c>
      <c r="E467" s="13" t="s">
        <v>36</v>
      </c>
      <c r="F467" s="13" t="s">
        <v>34</v>
      </c>
      <c r="G467" s="13">
        <v>501443</v>
      </c>
      <c r="H467" s="13"/>
      <c r="I467" s="15">
        <v>296640</v>
      </c>
      <c r="J467" s="15">
        <v>0</v>
      </c>
      <c r="K467" s="15">
        <v>24720</v>
      </c>
      <c r="L467" s="15">
        <f t="shared" si="112"/>
        <v>11574.119999999999</v>
      </c>
      <c r="M467" s="15">
        <f t="shared" si="113"/>
        <v>123.60000000000001</v>
      </c>
      <c r="N467" s="16"/>
      <c r="O467" s="16"/>
      <c r="P467" s="15">
        <f t="shared" si="108"/>
        <v>5042.88</v>
      </c>
      <c r="Q467" s="15">
        <f t="shared" si="109"/>
        <v>57277.440000000002</v>
      </c>
      <c r="R467" s="15">
        <f t="shared" si="110"/>
        <v>53602.847999999998</v>
      </c>
      <c r="S467" s="15">
        <f t="shared" si="111"/>
        <v>2125.44</v>
      </c>
      <c r="T467" s="17"/>
      <c r="U467" s="17"/>
      <c r="V467" s="17"/>
      <c r="W467" s="17"/>
      <c r="X467" s="17"/>
      <c r="Y467" s="17"/>
      <c r="Z467" s="17"/>
    </row>
    <row r="468" spans="1:26" x14ac:dyDescent="0.2">
      <c r="A468" s="13"/>
      <c r="B468" s="13"/>
      <c r="C468" s="13">
        <v>200220</v>
      </c>
      <c r="D468" s="13" t="s">
        <v>133</v>
      </c>
      <c r="E468" s="13" t="s">
        <v>36</v>
      </c>
      <c r="F468" s="13" t="s">
        <v>37</v>
      </c>
      <c r="G468" s="13">
        <v>501443</v>
      </c>
      <c r="H468" s="13"/>
      <c r="I468" s="15">
        <v>296640</v>
      </c>
      <c r="J468" s="15">
        <v>0</v>
      </c>
      <c r="K468" s="15">
        <v>24720</v>
      </c>
      <c r="L468" s="15">
        <f t="shared" si="112"/>
        <v>11574.119999999999</v>
      </c>
      <c r="M468" s="15">
        <f t="shared" si="113"/>
        <v>123.60000000000001</v>
      </c>
      <c r="N468" s="16"/>
      <c r="O468" s="16"/>
      <c r="P468" s="15">
        <f t="shared" ref="P468:P506" si="114">I468*1.7%</f>
        <v>5042.88</v>
      </c>
      <c r="Q468" s="15">
        <f t="shared" ref="Q468:Q506" si="115">4773.12*12</f>
        <v>57277.440000000002</v>
      </c>
      <c r="R468" s="15">
        <f t="shared" ref="R468:R506" si="116">18.07%*I468</f>
        <v>53602.847999999998</v>
      </c>
      <c r="S468" s="15">
        <f t="shared" ref="S468:S506" si="117">177.12*12</f>
        <v>2125.44</v>
      </c>
      <c r="T468" s="17"/>
      <c r="U468" s="17"/>
      <c r="V468" s="17"/>
      <c r="W468" s="17"/>
      <c r="X468" s="17"/>
      <c r="Y468" s="17"/>
      <c r="Z468" s="17"/>
    </row>
    <row r="469" spans="1:26" x14ac:dyDescent="0.2">
      <c r="A469" s="13"/>
      <c r="B469" s="13"/>
      <c r="C469" s="13">
        <v>200223</v>
      </c>
      <c r="D469" s="13" t="s">
        <v>133</v>
      </c>
      <c r="E469" s="13" t="s">
        <v>36</v>
      </c>
      <c r="F469" s="13" t="s">
        <v>34</v>
      </c>
      <c r="G469" s="13">
        <v>501443</v>
      </c>
      <c r="H469" s="13"/>
      <c r="I469" s="15">
        <v>296640</v>
      </c>
      <c r="J469" s="15">
        <v>0</v>
      </c>
      <c r="K469" s="15">
        <v>24720</v>
      </c>
      <c r="L469" s="15">
        <f t="shared" ref="L469:L506" si="118">964.51*12</f>
        <v>11574.119999999999</v>
      </c>
      <c r="M469" s="15">
        <f t="shared" ref="M469:M506" si="119">10.3*12</f>
        <v>123.60000000000001</v>
      </c>
      <c r="N469" s="16"/>
      <c r="O469" s="16"/>
      <c r="P469" s="15">
        <f t="shared" si="114"/>
        <v>5042.88</v>
      </c>
      <c r="Q469" s="15">
        <f t="shared" si="115"/>
        <v>57277.440000000002</v>
      </c>
      <c r="R469" s="15">
        <f t="shared" si="116"/>
        <v>53602.847999999998</v>
      </c>
      <c r="S469" s="15">
        <f t="shared" si="117"/>
        <v>2125.44</v>
      </c>
      <c r="T469" s="17"/>
      <c r="U469" s="17"/>
      <c r="V469" s="17"/>
      <c r="W469" s="17"/>
      <c r="X469" s="17"/>
      <c r="Y469" s="17"/>
      <c r="Z469" s="17"/>
    </row>
    <row r="470" spans="1:26" x14ac:dyDescent="0.2">
      <c r="A470" s="13"/>
      <c r="B470" s="13"/>
      <c r="C470" s="13">
        <v>200226</v>
      </c>
      <c r="D470" s="13" t="s">
        <v>133</v>
      </c>
      <c r="E470" s="13" t="s">
        <v>36</v>
      </c>
      <c r="F470" s="13" t="s">
        <v>37</v>
      </c>
      <c r="G470" s="13">
        <v>501443</v>
      </c>
      <c r="H470" s="13"/>
      <c r="I470" s="15">
        <v>296640</v>
      </c>
      <c r="J470" s="15">
        <v>0</v>
      </c>
      <c r="K470" s="15">
        <v>24720</v>
      </c>
      <c r="L470" s="15">
        <f t="shared" si="118"/>
        <v>11574.119999999999</v>
      </c>
      <c r="M470" s="15">
        <f t="shared" si="119"/>
        <v>123.60000000000001</v>
      </c>
      <c r="N470" s="16"/>
      <c r="O470" s="16"/>
      <c r="P470" s="15">
        <f t="shared" si="114"/>
        <v>5042.88</v>
      </c>
      <c r="Q470" s="15">
        <f t="shared" si="115"/>
        <v>57277.440000000002</v>
      </c>
      <c r="R470" s="15">
        <f t="shared" si="116"/>
        <v>53602.847999999998</v>
      </c>
      <c r="S470" s="15">
        <f t="shared" si="117"/>
        <v>2125.44</v>
      </c>
      <c r="T470" s="17"/>
      <c r="U470" s="17"/>
      <c r="V470" s="17"/>
      <c r="W470" s="17"/>
      <c r="X470" s="17"/>
      <c r="Y470" s="17"/>
      <c r="Z470" s="17"/>
    </row>
    <row r="471" spans="1:26" x14ac:dyDescent="0.2">
      <c r="A471" s="13"/>
      <c r="B471" s="13"/>
      <c r="C471" s="13">
        <v>200227</v>
      </c>
      <c r="D471" s="13" t="s">
        <v>133</v>
      </c>
      <c r="E471" s="13" t="s">
        <v>36</v>
      </c>
      <c r="F471" s="13" t="s">
        <v>34</v>
      </c>
      <c r="G471" s="13">
        <v>501443</v>
      </c>
      <c r="H471" s="13"/>
      <c r="I471" s="15">
        <v>296640</v>
      </c>
      <c r="J471" s="15">
        <v>0</v>
      </c>
      <c r="K471" s="15">
        <v>24720</v>
      </c>
      <c r="L471" s="15">
        <f t="shared" si="118"/>
        <v>11574.119999999999</v>
      </c>
      <c r="M471" s="15">
        <f t="shared" si="119"/>
        <v>123.60000000000001</v>
      </c>
      <c r="N471" s="16"/>
      <c r="O471" s="16"/>
      <c r="P471" s="15">
        <f t="shared" si="114"/>
        <v>5042.88</v>
      </c>
      <c r="Q471" s="15">
        <f t="shared" si="115"/>
        <v>57277.440000000002</v>
      </c>
      <c r="R471" s="15">
        <f t="shared" si="116"/>
        <v>53602.847999999998</v>
      </c>
      <c r="S471" s="15">
        <f t="shared" si="117"/>
        <v>2125.44</v>
      </c>
      <c r="T471" s="17"/>
      <c r="U471" s="17"/>
      <c r="V471" s="17"/>
      <c r="W471" s="17"/>
      <c r="X471" s="17"/>
      <c r="Y471" s="17"/>
      <c r="Z471" s="17"/>
    </row>
    <row r="472" spans="1:26" x14ac:dyDescent="0.2">
      <c r="A472" s="13"/>
      <c r="B472" s="13"/>
      <c r="C472" s="13">
        <v>200229</v>
      </c>
      <c r="D472" s="13" t="s">
        <v>133</v>
      </c>
      <c r="E472" s="13" t="s">
        <v>36</v>
      </c>
      <c r="F472" s="13" t="s">
        <v>34</v>
      </c>
      <c r="G472" s="13">
        <v>501443</v>
      </c>
      <c r="H472" s="13"/>
      <c r="I472" s="15">
        <v>296940</v>
      </c>
      <c r="J472" s="15">
        <v>0</v>
      </c>
      <c r="K472" s="15">
        <v>24745</v>
      </c>
      <c r="L472" s="15">
        <f t="shared" si="118"/>
        <v>11574.119999999999</v>
      </c>
      <c r="M472" s="15">
        <f t="shared" si="119"/>
        <v>123.60000000000001</v>
      </c>
      <c r="N472" s="16"/>
      <c r="O472" s="16"/>
      <c r="P472" s="15">
        <f t="shared" si="114"/>
        <v>5047.9800000000005</v>
      </c>
      <c r="Q472" s="15">
        <f t="shared" si="115"/>
        <v>57277.440000000002</v>
      </c>
      <c r="R472" s="15">
        <f t="shared" si="116"/>
        <v>53657.057999999997</v>
      </c>
      <c r="S472" s="15">
        <f t="shared" si="117"/>
        <v>2125.44</v>
      </c>
      <c r="T472" s="17"/>
      <c r="U472" s="17"/>
      <c r="V472" s="17"/>
      <c r="W472" s="17"/>
      <c r="X472" s="17"/>
      <c r="Y472" s="17"/>
      <c r="Z472" s="17"/>
    </row>
    <row r="473" spans="1:26" x14ac:dyDescent="0.2">
      <c r="A473" s="13"/>
      <c r="B473" s="13"/>
      <c r="C473" s="13">
        <v>200230</v>
      </c>
      <c r="D473" s="13" t="s">
        <v>133</v>
      </c>
      <c r="E473" s="13" t="s">
        <v>36</v>
      </c>
      <c r="F473" s="13" t="s">
        <v>34</v>
      </c>
      <c r="G473" s="13">
        <v>501443</v>
      </c>
      <c r="H473" s="13"/>
      <c r="I473" s="15">
        <v>296640</v>
      </c>
      <c r="J473" s="15">
        <v>0</v>
      </c>
      <c r="K473" s="15">
        <v>24720</v>
      </c>
      <c r="L473" s="15">
        <f t="shared" si="118"/>
        <v>11574.119999999999</v>
      </c>
      <c r="M473" s="15">
        <f t="shared" si="119"/>
        <v>123.60000000000001</v>
      </c>
      <c r="N473" s="16"/>
      <c r="O473" s="16"/>
      <c r="P473" s="15">
        <f t="shared" si="114"/>
        <v>5042.88</v>
      </c>
      <c r="Q473" s="15">
        <f t="shared" si="115"/>
        <v>57277.440000000002</v>
      </c>
      <c r="R473" s="15">
        <f t="shared" si="116"/>
        <v>53602.847999999998</v>
      </c>
      <c r="S473" s="15">
        <f t="shared" si="117"/>
        <v>2125.44</v>
      </c>
      <c r="T473" s="17"/>
      <c r="U473" s="17"/>
      <c r="V473" s="17"/>
      <c r="W473" s="17"/>
      <c r="X473" s="17"/>
      <c r="Y473" s="17"/>
      <c r="Z473" s="17"/>
    </row>
    <row r="474" spans="1:26" x14ac:dyDescent="0.2">
      <c r="A474" s="13"/>
      <c r="B474" s="13"/>
      <c r="C474" s="13">
        <v>200261</v>
      </c>
      <c r="D474" s="13" t="s">
        <v>56</v>
      </c>
      <c r="E474" s="13" t="s">
        <v>36</v>
      </c>
      <c r="F474" s="13" t="s">
        <v>34</v>
      </c>
      <c r="G474" s="13">
        <v>501443</v>
      </c>
      <c r="H474" s="13">
        <v>16</v>
      </c>
      <c r="I474" s="15">
        <v>170736</v>
      </c>
      <c r="J474" s="15">
        <v>0</v>
      </c>
      <c r="K474" s="15">
        <v>14228</v>
      </c>
      <c r="L474" s="15">
        <f t="shared" si="118"/>
        <v>11574.119999999999</v>
      </c>
      <c r="M474" s="15">
        <f t="shared" si="119"/>
        <v>123.60000000000001</v>
      </c>
      <c r="N474" s="16"/>
      <c r="O474" s="16"/>
      <c r="P474" s="15">
        <f t="shared" si="114"/>
        <v>2902.5120000000002</v>
      </c>
      <c r="Q474" s="15">
        <f t="shared" si="115"/>
        <v>57277.440000000002</v>
      </c>
      <c r="R474" s="15">
        <f t="shared" si="116"/>
        <v>30851.995200000001</v>
      </c>
      <c r="S474" s="15">
        <f t="shared" si="117"/>
        <v>2125.44</v>
      </c>
      <c r="T474" s="17"/>
      <c r="U474" s="17"/>
      <c r="V474" s="17"/>
      <c r="W474" s="17"/>
      <c r="X474" s="17"/>
      <c r="Y474" s="17"/>
      <c r="Z474" s="17"/>
    </row>
    <row r="475" spans="1:26" x14ac:dyDescent="0.2">
      <c r="A475" s="13"/>
      <c r="B475" s="13"/>
      <c r="C475" s="13">
        <v>200270</v>
      </c>
      <c r="D475" s="13" t="s">
        <v>56</v>
      </c>
      <c r="E475" s="13" t="s">
        <v>36</v>
      </c>
      <c r="F475" s="13" t="s">
        <v>37</v>
      </c>
      <c r="G475" s="13">
        <v>501443</v>
      </c>
      <c r="H475" s="13">
        <v>16</v>
      </c>
      <c r="I475" s="15">
        <v>170736</v>
      </c>
      <c r="J475" s="15">
        <v>0</v>
      </c>
      <c r="K475" s="15">
        <v>14228</v>
      </c>
      <c r="L475" s="15">
        <f t="shared" si="118"/>
        <v>11574.119999999999</v>
      </c>
      <c r="M475" s="15">
        <f t="shared" si="119"/>
        <v>123.60000000000001</v>
      </c>
      <c r="N475" s="16"/>
      <c r="O475" s="16"/>
      <c r="P475" s="15">
        <f t="shared" si="114"/>
        <v>2902.5120000000002</v>
      </c>
      <c r="Q475" s="15">
        <f t="shared" si="115"/>
        <v>57277.440000000002</v>
      </c>
      <c r="R475" s="15">
        <f t="shared" si="116"/>
        <v>30851.995200000001</v>
      </c>
      <c r="S475" s="15">
        <f t="shared" si="117"/>
        <v>2125.44</v>
      </c>
      <c r="T475" s="17"/>
      <c r="U475" s="17"/>
      <c r="V475" s="17"/>
      <c r="W475" s="17"/>
      <c r="X475" s="17"/>
      <c r="Y475" s="17"/>
      <c r="Z475" s="17"/>
    </row>
    <row r="476" spans="1:26" x14ac:dyDescent="0.2">
      <c r="A476" s="13"/>
      <c r="B476" s="13"/>
      <c r="C476" s="13">
        <v>200275</v>
      </c>
      <c r="D476" s="13" t="s">
        <v>56</v>
      </c>
      <c r="E476" s="13" t="s">
        <v>36</v>
      </c>
      <c r="F476" s="13" t="s">
        <v>34</v>
      </c>
      <c r="G476" s="13">
        <v>501443</v>
      </c>
      <c r="H476" s="13">
        <v>16</v>
      </c>
      <c r="I476" s="15">
        <v>170736</v>
      </c>
      <c r="J476" s="15">
        <v>0</v>
      </c>
      <c r="K476" s="15">
        <v>14228</v>
      </c>
      <c r="L476" s="15">
        <f t="shared" si="118"/>
        <v>11574.119999999999</v>
      </c>
      <c r="M476" s="15">
        <f t="shared" si="119"/>
        <v>123.60000000000001</v>
      </c>
      <c r="N476" s="16"/>
      <c r="O476" s="16"/>
      <c r="P476" s="15">
        <f t="shared" si="114"/>
        <v>2902.5120000000002</v>
      </c>
      <c r="Q476" s="15">
        <f t="shared" si="115"/>
        <v>57277.440000000002</v>
      </c>
      <c r="R476" s="15">
        <f t="shared" si="116"/>
        <v>30851.995200000001</v>
      </c>
      <c r="S476" s="15">
        <f t="shared" si="117"/>
        <v>2125.44</v>
      </c>
      <c r="T476" s="17"/>
      <c r="U476" s="17"/>
      <c r="V476" s="17"/>
      <c r="W476" s="17"/>
      <c r="X476" s="17"/>
      <c r="Y476" s="17"/>
      <c r="Z476" s="17"/>
    </row>
    <row r="477" spans="1:26" x14ac:dyDescent="0.2">
      <c r="A477" s="13"/>
      <c r="B477" s="13"/>
      <c r="C477" s="13">
        <v>200279</v>
      </c>
      <c r="D477" s="13" t="s">
        <v>56</v>
      </c>
      <c r="E477" s="13" t="s">
        <v>36</v>
      </c>
      <c r="F477" s="13" t="s">
        <v>34</v>
      </c>
      <c r="G477" s="13">
        <v>501443</v>
      </c>
      <c r="H477" s="13">
        <v>16</v>
      </c>
      <c r="I477" s="15">
        <v>170736</v>
      </c>
      <c r="J477" s="15">
        <v>0</v>
      </c>
      <c r="K477" s="15">
        <v>14228</v>
      </c>
      <c r="L477" s="15">
        <f t="shared" si="118"/>
        <v>11574.119999999999</v>
      </c>
      <c r="M477" s="15">
        <f t="shared" si="119"/>
        <v>123.60000000000001</v>
      </c>
      <c r="N477" s="16"/>
      <c r="O477" s="16"/>
      <c r="P477" s="15">
        <f t="shared" si="114"/>
        <v>2902.5120000000002</v>
      </c>
      <c r="Q477" s="15">
        <f t="shared" si="115"/>
        <v>57277.440000000002</v>
      </c>
      <c r="R477" s="15">
        <f t="shared" si="116"/>
        <v>30851.995200000001</v>
      </c>
      <c r="S477" s="15">
        <f t="shared" si="117"/>
        <v>2125.44</v>
      </c>
      <c r="T477" s="17"/>
      <c r="U477" s="17"/>
      <c r="V477" s="17"/>
      <c r="W477" s="17"/>
      <c r="X477" s="17"/>
      <c r="Y477" s="17"/>
      <c r="Z477" s="17"/>
    </row>
    <row r="478" spans="1:26" x14ac:dyDescent="0.2">
      <c r="A478" s="13"/>
      <c r="B478" s="13"/>
      <c r="C478" s="13">
        <v>200281</v>
      </c>
      <c r="D478" s="13" t="s">
        <v>56</v>
      </c>
      <c r="E478" s="13" t="s">
        <v>36</v>
      </c>
      <c r="F478" s="13" t="s">
        <v>34</v>
      </c>
      <c r="G478" s="13">
        <v>501443</v>
      </c>
      <c r="H478" s="13">
        <v>16</v>
      </c>
      <c r="I478" s="15">
        <v>170736</v>
      </c>
      <c r="J478" s="15">
        <v>0</v>
      </c>
      <c r="K478" s="15">
        <v>14228</v>
      </c>
      <c r="L478" s="15">
        <f t="shared" si="118"/>
        <v>11574.119999999999</v>
      </c>
      <c r="M478" s="15">
        <f t="shared" si="119"/>
        <v>123.60000000000001</v>
      </c>
      <c r="N478" s="16"/>
      <c r="O478" s="16"/>
      <c r="P478" s="15">
        <f t="shared" si="114"/>
        <v>2902.5120000000002</v>
      </c>
      <c r="Q478" s="15">
        <f t="shared" si="115"/>
        <v>57277.440000000002</v>
      </c>
      <c r="R478" s="15">
        <f t="shared" si="116"/>
        <v>30851.995200000001</v>
      </c>
      <c r="S478" s="15">
        <f t="shared" si="117"/>
        <v>2125.44</v>
      </c>
      <c r="T478" s="17"/>
      <c r="U478" s="17"/>
      <c r="V478" s="17"/>
      <c r="W478" s="17"/>
      <c r="X478" s="17"/>
      <c r="Y478" s="17"/>
      <c r="Z478" s="17"/>
    </row>
    <row r="479" spans="1:26" x14ac:dyDescent="0.2">
      <c r="A479" s="13"/>
      <c r="B479" s="13"/>
      <c r="C479" s="13">
        <v>200285</v>
      </c>
      <c r="D479" s="13" t="s">
        <v>56</v>
      </c>
      <c r="E479" s="13" t="s">
        <v>36</v>
      </c>
      <c r="F479" s="13" t="s">
        <v>34</v>
      </c>
      <c r="G479" s="13">
        <v>501443</v>
      </c>
      <c r="H479" s="13">
        <v>16</v>
      </c>
      <c r="I479" s="15">
        <v>170736</v>
      </c>
      <c r="J479" s="15">
        <v>0</v>
      </c>
      <c r="K479" s="15">
        <v>14228</v>
      </c>
      <c r="L479" s="15">
        <f t="shared" si="118"/>
        <v>11574.119999999999</v>
      </c>
      <c r="M479" s="15">
        <f t="shared" si="119"/>
        <v>123.60000000000001</v>
      </c>
      <c r="N479" s="16"/>
      <c r="O479" s="16"/>
      <c r="P479" s="15">
        <f t="shared" si="114"/>
        <v>2902.5120000000002</v>
      </c>
      <c r="Q479" s="15">
        <f t="shared" si="115"/>
        <v>57277.440000000002</v>
      </c>
      <c r="R479" s="15">
        <f t="shared" si="116"/>
        <v>30851.995200000001</v>
      </c>
      <c r="S479" s="15">
        <f t="shared" si="117"/>
        <v>2125.44</v>
      </c>
      <c r="T479" s="17"/>
      <c r="U479" s="17"/>
      <c r="V479" s="17"/>
      <c r="W479" s="17"/>
      <c r="X479" s="17"/>
      <c r="Y479" s="17"/>
      <c r="Z479" s="17"/>
    </row>
    <row r="480" spans="1:26" x14ac:dyDescent="0.2">
      <c r="A480" s="13"/>
      <c r="B480" s="13"/>
      <c r="C480" s="13">
        <v>200286</v>
      </c>
      <c r="D480" s="13" t="s">
        <v>56</v>
      </c>
      <c r="E480" s="13" t="s">
        <v>36</v>
      </c>
      <c r="F480" s="13" t="s">
        <v>34</v>
      </c>
      <c r="G480" s="13">
        <v>501443</v>
      </c>
      <c r="H480" s="13">
        <v>16</v>
      </c>
      <c r="I480" s="15">
        <v>170736</v>
      </c>
      <c r="J480" s="15">
        <v>0</v>
      </c>
      <c r="K480" s="15">
        <v>14228</v>
      </c>
      <c r="L480" s="15">
        <f t="shared" si="118"/>
        <v>11574.119999999999</v>
      </c>
      <c r="M480" s="15">
        <f t="shared" si="119"/>
        <v>123.60000000000001</v>
      </c>
      <c r="N480" s="16"/>
      <c r="O480" s="16"/>
      <c r="P480" s="15">
        <f t="shared" si="114"/>
        <v>2902.5120000000002</v>
      </c>
      <c r="Q480" s="15">
        <f t="shared" si="115"/>
        <v>57277.440000000002</v>
      </c>
      <c r="R480" s="15">
        <f t="shared" si="116"/>
        <v>30851.995200000001</v>
      </c>
      <c r="S480" s="15">
        <f t="shared" si="117"/>
        <v>2125.44</v>
      </c>
      <c r="T480" s="17"/>
      <c r="U480" s="17"/>
      <c r="V480" s="17"/>
      <c r="W480" s="17"/>
      <c r="X480" s="17"/>
      <c r="Y480" s="17"/>
      <c r="Z480" s="17"/>
    </row>
    <row r="481" spans="1:26" x14ac:dyDescent="0.2">
      <c r="A481" s="13"/>
      <c r="B481" s="13"/>
      <c r="C481" s="13">
        <v>200287</v>
      </c>
      <c r="D481" s="13" t="s">
        <v>56</v>
      </c>
      <c r="E481" s="13" t="s">
        <v>36</v>
      </c>
      <c r="F481" s="13" t="s">
        <v>34</v>
      </c>
      <c r="G481" s="13">
        <v>501443</v>
      </c>
      <c r="H481" s="13">
        <v>16</v>
      </c>
      <c r="I481" s="15">
        <v>170736</v>
      </c>
      <c r="J481" s="15">
        <v>0</v>
      </c>
      <c r="K481" s="15">
        <v>14228</v>
      </c>
      <c r="L481" s="15">
        <f t="shared" si="118"/>
        <v>11574.119999999999</v>
      </c>
      <c r="M481" s="15">
        <f t="shared" si="119"/>
        <v>123.60000000000001</v>
      </c>
      <c r="N481" s="16"/>
      <c r="O481" s="16"/>
      <c r="P481" s="15">
        <f t="shared" si="114"/>
        <v>2902.5120000000002</v>
      </c>
      <c r="Q481" s="15">
        <f t="shared" si="115"/>
        <v>57277.440000000002</v>
      </c>
      <c r="R481" s="15">
        <f t="shared" si="116"/>
        <v>30851.995200000001</v>
      </c>
      <c r="S481" s="15">
        <f t="shared" si="117"/>
        <v>2125.44</v>
      </c>
      <c r="T481" s="17"/>
      <c r="U481" s="17"/>
      <c r="V481" s="17"/>
      <c r="W481" s="17"/>
      <c r="X481" s="17"/>
      <c r="Y481" s="17"/>
      <c r="Z481" s="17"/>
    </row>
    <row r="482" spans="1:26" x14ac:dyDescent="0.2">
      <c r="A482" s="13"/>
      <c r="B482" s="13"/>
      <c r="C482" s="13">
        <v>200290</v>
      </c>
      <c r="D482" s="13" t="s">
        <v>202</v>
      </c>
      <c r="E482" s="13" t="s">
        <v>36</v>
      </c>
      <c r="F482" s="13" t="s">
        <v>34</v>
      </c>
      <c r="G482" s="13">
        <v>501443</v>
      </c>
      <c r="H482" s="13">
        <v>1311</v>
      </c>
      <c r="I482" s="15">
        <v>195840</v>
      </c>
      <c r="J482" s="15">
        <v>0</v>
      </c>
      <c r="K482" s="15">
        <v>16320</v>
      </c>
      <c r="L482" s="15">
        <f t="shared" si="118"/>
        <v>11574.119999999999</v>
      </c>
      <c r="M482" s="15">
        <f t="shared" si="119"/>
        <v>123.60000000000001</v>
      </c>
      <c r="N482" s="16"/>
      <c r="O482" s="16"/>
      <c r="P482" s="15">
        <f t="shared" si="114"/>
        <v>3329.28</v>
      </c>
      <c r="Q482" s="15">
        <f t="shared" si="115"/>
        <v>57277.440000000002</v>
      </c>
      <c r="R482" s="15">
        <f t="shared" si="116"/>
        <v>35388.288</v>
      </c>
      <c r="S482" s="15">
        <f t="shared" si="117"/>
        <v>2125.44</v>
      </c>
      <c r="T482" s="17"/>
      <c r="U482" s="17"/>
      <c r="V482" s="17"/>
      <c r="W482" s="17"/>
      <c r="X482" s="17"/>
      <c r="Y482" s="17"/>
      <c r="Z482" s="17"/>
    </row>
    <row r="483" spans="1:26" x14ac:dyDescent="0.2">
      <c r="A483" s="13"/>
      <c r="B483" s="13"/>
      <c r="C483" s="13">
        <v>200293</v>
      </c>
      <c r="D483" s="13" t="s">
        <v>56</v>
      </c>
      <c r="E483" s="13" t="s">
        <v>36</v>
      </c>
      <c r="F483" s="13" t="s">
        <v>34</v>
      </c>
      <c r="G483" s="13">
        <v>501443</v>
      </c>
      <c r="H483" s="13">
        <v>16</v>
      </c>
      <c r="I483" s="15">
        <v>170736</v>
      </c>
      <c r="J483" s="15">
        <v>0</v>
      </c>
      <c r="K483" s="15">
        <v>14228</v>
      </c>
      <c r="L483" s="15">
        <f t="shared" si="118"/>
        <v>11574.119999999999</v>
      </c>
      <c r="M483" s="15">
        <f t="shared" si="119"/>
        <v>123.60000000000001</v>
      </c>
      <c r="N483" s="16"/>
      <c r="O483" s="16"/>
      <c r="P483" s="15">
        <f t="shared" si="114"/>
        <v>2902.5120000000002</v>
      </c>
      <c r="Q483" s="15">
        <f t="shared" si="115"/>
        <v>57277.440000000002</v>
      </c>
      <c r="R483" s="15">
        <f t="shared" si="116"/>
        <v>30851.995200000001</v>
      </c>
      <c r="S483" s="15">
        <f t="shared" si="117"/>
        <v>2125.44</v>
      </c>
      <c r="T483" s="17"/>
      <c r="U483" s="17"/>
      <c r="V483" s="17"/>
      <c r="W483" s="17"/>
      <c r="X483" s="17"/>
      <c r="Y483" s="17"/>
      <c r="Z483" s="17"/>
    </row>
    <row r="484" spans="1:26" x14ac:dyDescent="0.2">
      <c r="A484" s="13"/>
      <c r="B484" s="13"/>
      <c r="C484" s="13">
        <v>200296</v>
      </c>
      <c r="D484" s="13" t="s">
        <v>56</v>
      </c>
      <c r="E484" s="13" t="s">
        <v>36</v>
      </c>
      <c r="F484" s="13" t="s">
        <v>37</v>
      </c>
      <c r="G484" s="13">
        <v>501443</v>
      </c>
      <c r="H484" s="13">
        <v>16</v>
      </c>
      <c r="I484" s="15">
        <v>170736</v>
      </c>
      <c r="J484" s="15">
        <v>0</v>
      </c>
      <c r="K484" s="15">
        <v>14228</v>
      </c>
      <c r="L484" s="15">
        <f t="shared" si="118"/>
        <v>11574.119999999999</v>
      </c>
      <c r="M484" s="15">
        <f t="shared" si="119"/>
        <v>123.60000000000001</v>
      </c>
      <c r="N484" s="16"/>
      <c r="O484" s="16"/>
      <c r="P484" s="15">
        <f t="shared" si="114"/>
        <v>2902.5120000000002</v>
      </c>
      <c r="Q484" s="15">
        <f t="shared" si="115"/>
        <v>57277.440000000002</v>
      </c>
      <c r="R484" s="15">
        <f t="shared" si="116"/>
        <v>30851.995200000001</v>
      </c>
      <c r="S484" s="15">
        <f t="shared" si="117"/>
        <v>2125.44</v>
      </c>
      <c r="T484" s="17"/>
      <c r="U484" s="17"/>
      <c r="V484" s="17"/>
      <c r="W484" s="17"/>
      <c r="X484" s="17"/>
      <c r="Y484" s="17"/>
      <c r="Z484" s="17"/>
    </row>
    <row r="485" spans="1:26" x14ac:dyDescent="0.2">
      <c r="A485" s="13"/>
      <c r="B485" s="13"/>
      <c r="C485" s="13">
        <v>200297</v>
      </c>
      <c r="D485" s="13" t="s">
        <v>56</v>
      </c>
      <c r="E485" s="13" t="s">
        <v>36</v>
      </c>
      <c r="F485" s="13" t="s">
        <v>37</v>
      </c>
      <c r="G485" s="13">
        <v>501443</v>
      </c>
      <c r="H485" s="13">
        <v>16</v>
      </c>
      <c r="I485" s="15">
        <v>170736</v>
      </c>
      <c r="J485" s="15">
        <v>0</v>
      </c>
      <c r="K485" s="15">
        <v>14228</v>
      </c>
      <c r="L485" s="15">
        <f t="shared" si="118"/>
        <v>11574.119999999999</v>
      </c>
      <c r="M485" s="15">
        <f t="shared" si="119"/>
        <v>123.60000000000001</v>
      </c>
      <c r="N485" s="16"/>
      <c r="O485" s="16"/>
      <c r="P485" s="15">
        <f t="shared" si="114"/>
        <v>2902.5120000000002</v>
      </c>
      <c r="Q485" s="15">
        <f t="shared" si="115"/>
        <v>57277.440000000002</v>
      </c>
      <c r="R485" s="15">
        <f t="shared" si="116"/>
        <v>30851.995200000001</v>
      </c>
      <c r="S485" s="15">
        <f t="shared" si="117"/>
        <v>2125.44</v>
      </c>
      <c r="T485" s="17"/>
      <c r="U485" s="17"/>
      <c r="V485" s="17"/>
      <c r="W485" s="17"/>
      <c r="X485" s="17"/>
      <c r="Y485" s="17"/>
      <c r="Z485" s="17"/>
    </row>
    <row r="486" spans="1:26" x14ac:dyDescent="0.2">
      <c r="A486" s="13"/>
      <c r="B486" s="13"/>
      <c r="C486" s="13">
        <v>200300</v>
      </c>
      <c r="D486" s="13" t="s">
        <v>208</v>
      </c>
      <c r="E486" s="13" t="s">
        <v>36</v>
      </c>
      <c r="F486" s="13" t="s">
        <v>34</v>
      </c>
      <c r="G486" s="13">
        <v>501443</v>
      </c>
      <c r="H486" s="13">
        <v>1513</v>
      </c>
      <c r="I486" s="15">
        <v>174768</v>
      </c>
      <c r="J486" s="15">
        <v>0</v>
      </c>
      <c r="K486" s="15">
        <v>14564</v>
      </c>
      <c r="L486" s="15">
        <f t="shared" si="118"/>
        <v>11574.119999999999</v>
      </c>
      <c r="M486" s="15">
        <f t="shared" si="119"/>
        <v>123.60000000000001</v>
      </c>
      <c r="N486" s="16"/>
      <c r="O486" s="16"/>
      <c r="P486" s="15">
        <f t="shared" si="114"/>
        <v>2971.056</v>
      </c>
      <c r="Q486" s="15">
        <f t="shared" si="115"/>
        <v>57277.440000000002</v>
      </c>
      <c r="R486" s="15">
        <f t="shared" si="116"/>
        <v>31580.577600000001</v>
      </c>
      <c r="S486" s="15">
        <f t="shared" si="117"/>
        <v>2125.44</v>
      </c>
      <c r="T486" s="17"/>
      <c r="U486" s="17"/>
      <c r="V486" s="17"/>
      <c r="W486" s="17"/>
      <c r="X486" s="17"/>
      <c r="Y486" s="17"/>
      <c r="Z486" s="17"/>
    </row>
    <row r="487" spans="1:26" x14ac:dyDescent="0.2">
      <c r="A487" s="13"/>
      <c r="B487" s="13"/>
      <c r="C487" s="13">
        <v>200303</v>
      </c>
      <c r="D487" s="13" t="s">
        <v>56</v>
      </c>
      <c r="E487" s="13" t="s">
        <v>36</v>
      </c>
      <c r="F487" s="13" t="s">
        <v>37</v>
      </c>
      <c r="G487" s="13">
        <v>501443</v>
      </c>
      <c r="H487" s="13">
        <v>16</v>
      </c>
      <c r="I487" s="15">
        <v>170736</v>
      </c>
      <c r="J487" s="15">
        <v>0</v>
      </c>
      <c r="K487" s="15">
        <v>14228</v>
      </c>
      <c r="L487" s="15">
        <f t="shared" si="118"/>
        <v>11574.119999999999</v>
      </c>
      <c r="M487" s="15">
        <f t="shared" si="119"/>
        <v>123.60000000000001</v>
      </c>
      <c r="N487" s="16"/>
      <c r="O487" s="16"/>
      <c r="P487" s="15">
        <f t="shared" si="114"/>
        <v>2902.5120000000002</v>
      </c>
      <c r="Q487" s="15">
        <f t="shared" si="115"/>
        <v>57277.440000000002</v>
      </c>
      <c r="R487" s="15">
        <f t="shared" si="116"/>
        <v>30851.995200000001</v>
      </c>
      <c r="S487" s="15">
        <f t="shared" si="117"/>
        <v>2125.44</v>
      </c>
      <c r="T487" s="17"/>
      <c r="U487" s="17"/>
      <c r="V487" s="17"/>
      <c r="W487" s="17"/>
      <c r="X487" s="17"/>
      <c r="Y487" s="17"/>
      <c r="Z487" s="17"/>
    </row>
    <row r="488" spans="1:26" x14ac:dyDescent="0.2">
      <c r="A488" s="13"/>
      <c r="B488" s="13"/>
      <c r="C488" s="13">
        <v>200306</v>
      </c>
      <c r="D488" s="13" t="s">
        <v>56</v>
      </c>
      <c r="E488" s="13" t="s">
        <v>36</v>
      </c>
      <c r="F488" s="13" t="s">
        <v>37</v>
      </c>
      <c r="G488" s="13">
        <v>501443</v>
      </c>
      <c r="H488" s="13">
        <v>16</v>
      </c>
      <c r="I488" s="15">
        <v>170736</v>
      </c>
      <c r="J488" s="15">
        <v>0</v>
      </c>
      <c r="K488" s="15">
        <v>14228</v>
      </c>
      <c r="L488" s="15">
        <f t="shared" si="118"/>
        <v>11574.119999999999</v>
      </c>
      <c r="M488" s="15">
        <f t="shared" si="119"/>
        <v>123.60000000000001</v>
      </c>
      <c r="N488" s="16"/>
      <c r="O488" s="16"/>
      <c r="P488" s="15">
        <f t="shared" si="114"/>
        <v>2902.5120000000002</v>
      </c>
      <c r="Q488" s="15">
        <f t="shared" si="115"/>
        <v>57277.440000000002</v>
      </c>
      <c r="R488" s="15">
        <f t="shared" si="116"/>
        <v>30851.995200000001</v>
      </c>
      <c r="S488" s="15">
        <f t="shared" si="117"/>
        <v>2125.44</v>
      </c>
      <c r="T488" s="17"/>
      <c r="U488" s="17"/>
      <c r="V488" s="17"/>
      <c r="W488" s="17"/>
      <c r="X488" s="17"/>
      <c r="Y488" s="17"/>
      <c r="Z488" s="17"/>
    </row>
    <row r="489" spans="1:26" x14ac:dyDescent="0.2">
      <c r="A489" s="13"/>
      <c r="B489" s="13"/>
      <c r="C489" s="13">
        <v>200309</v>
      </c>
      <c r="D489" s="13" t="s">
        <v>56</v>
      </c>
      <c r="E489" s="13" t="s">
        <v>36</v>
      </c>
      <c r="F489" s="13" t="s">
        <v>37</v>
      </c>
      <c r="G489" s="13">
        <v>501443</v>
      </c>
      <c r="H489" s="13">
        <v>16</v>
      </c>
      <c r="I489" s="15">
        <v>170736</v>
      </c>
      <c r="J489" s="15">
        <v>0</v>
      </c>
      <c r="K489" s="15">
        <v>14228</v>
      </c>
      <c r="L489" s="15">
        <f t="shared" si="118"/>
        <v>11574.119999999999</v>
      </c>
      <c r="M489" s="15">
        <f t="shared" si="119"/>
        <v>123.60000000000001</v>
      </c>
      <c r="N489" s="16"/>
      <c r="O489" s="16"/>
      <c r="P489" s="15">
        <f t="shared" si="114"/>
        <v>2902.5120000000002</v>
      </c>
      <c r="Q489" s="15">
        <f t="shared" si="115"/>
        <v>57277.440000000002</v>
      </c>
      <c r="R489" s="15">
        <f t="shared" si="116"/>
        <v>30851.995200000001</v>
      </c>
      <c r="S489" s="15">
        <f t="shared" si="117"/>
        <v>2125.44</v>
      </c>
      <c r="T489" s="17"/>
      <c r="U489" s="17"/>
      <c r="V489" s="17"/>
      <c r="W489" s="17"/>
      <c r="X489" s="17"/>
      <c r="Y489" s="17"/>
      <c r="Z489" s="17"/>
    </row>
    <row r="490" spans="1:26" x14ac:dyDescent="0.2">
      <c r="A490" s="13"/>
      <c r="B490" s="13"/>
      <c r="C490" s="13">
        <v>200315</v>
      </c>
      <c r="D490" s="13" t="s">
        <v>56</v>
      </c>
      <c r="E490" s="13" t="s">
        <v>36</v>
      </c>
      <c r="F490" s="13" t="s">
        <v>34</v>
      </c>
      <c r="G490" s="13">
        <v>501443</v>
      </c>
      <c r="H490" s="13">
        <v>16</v>
      </c>
      <c r="I490" s="15">
        <v>170736</v>
      </c>
      <c r="J490" s="15">
        <v>0</v>
      </c>
      <c r="K490" s="15">
        <v>14228</v>
      </c>
      <c r="L490" s="15">
        <f t="shared" si="118"/>
        <v>11574.119999999999</v>
      </c>
      <c r="M490" s="15">
        <f t="shared" si="119"/>
        <v>123.60000000000001</v>
      </c>
      <c r="N490" s="16"/>
      <c r="O490" s="16"/>
      <c r="P490" s="15">
        <f t="shared" si="114"/>
        <v>2902.5120000000002</v>
      </c>
      <c r="Q490" s="15">
        <f t="shared" si="115"/>
        <v>57277.440000000002</v>
      </c>
      <c r="R490" s="15">
        <f t="shared" si="116"/>
        <v>30851.995200000001</v>
      </c>
      <c r="S490" s="15">
        <f t="shared" si="117"/>
        <v>2125.44</v>
      </c>
      <c r="T490" s="17"/>
      <c r="U490" s="17"/>
      <c r="V490" s="17"/>
      <c r="W490" s="17"/>
      <c r="X490" s="17"/>
      <c r="Y490" s="17"/>
      <c r="Z490" s="17"/>
    </row>
    <row r="491" spans="1:26" x14ac:dyDescent="0.2">
      <c r="A491" s="13"/>
      <c r="B491" s="13"/>
      <c r="C491" s="13">
        <v>200317</v>
      </c>
      <c r="D491" s="13" t="s">
        <v>152</v>
      </c>
      <c r="E491" s="13" t="s">
        <v>33</v>
      </c>
      <c r="F491" s="13" t="s">
        <v>34</v>
      </c>
      <c r="G491" s="13">
        <v>501443</v>
      </c>
      <c r="H491" s="13">
        <v>9</v>
      </c>
      <c r="I491" s="15">
        <v>328104</v>
      </c>
      <c r="J491" s="15">
        <v>0</v>
      </c>
      <c r="K491" s="15">
        <v>27342</v>
      </c>
      <c r="L491" s="15">
        <f t="shared" si="118"/>
        <v>11574.119999999999</v>
      </c>
      <c r="M491" s="15">
        <f t="shared" si="119"/>
        <v>123.60000000000001</v>
      </c>
      <c r="N491" s="16"/>
      <c r="O491" s="16"/>
      <c r="P491" s="15">
        <f t="shared" si="114"/>
        <v>5577.768</v>
      </c>
      <c r="Q491" s="15">
        <f t="shared" si="115"/>
        <v>57277.440000000002</v>
      </c>
      <c r="R491" s="15">
        <f t="shared" si="116"/>
        <v>59288.392800000001</v>
      </c>
      <c r="S491" s="15">
        <f t="shared" si="117"/>
        <v>2125.44</v>
      </c>
      <c r="T491" s="17"/>
      <c r="U491" s="17"/>
      <c r="V491" s="17"/>
      <c r="W491" s="17"/>
      <c r="X491" s="17"/>
      <c r="Y491" s="17"/>
      <c r="Z491" s="17"/>
    </row>
    <row r="492" spans="1:26" x14ac:dyDescent="0.2">
      <c r="A492" s="13"/>
      <c r="B492" s="13"/>
      <c r="C492" s="13">
        <v>200329</v>
      </c>
      <c r="D492" s="13" t="s">
        <v>209</v>
      </c>
      <c r="E492" s="13" t="s">
        <v>109</v>
      </c>
      <c r="F492" s="13" t="s">
        <v>34</v>
      </c>
      <c r="G492" s="13">
        <v>501443</v>
      </c>
      <c r="H492" s="13">
        <v>8</v>
      </c>
      <c r="I492" s="15">
        <v>355968</v>
      </c>
      <c r="J492" s="15">
        <v>0</v>
      </c>
      <c r="K492" s="15">
        <v>29664</v>
      </c>
      <c r="L492" s="15">
        <f t="shared" si="118"/>
        <v>11574.119999999999</v>
      </c>
      <c r="M492" s="15">
        <f t="shared" si="119"/>
        <v>123.60000000000001</v>
      </c>
      <c r="N492" s="16"/>
      <c r="O492" s="16"/>
      <c r="P492" s="15">
        <f t="shared" si="114"/>
        <v>6051.4560000000001</v>
      </c>
      <c r="Q492" s="15">
        <f t="shared" si="115"/>
        <v>57277.440000000002</v>
      </c>
      <c r="R492" s="15">
        <f t="shared" si="116"/>
        <v>64323.417600000001</v>
      </c>
      <c r="S492" s="15">
        <f t="shared" si="117"/>
        <v>2125.44</v>
      </c>
      <c r="T492" s="17"/>
      <c r="U492" s="17"/>
      <c r="V492" s="17"/>
      <c r="W492" s="17"/>
      <c r="X492" s="17"/>
      <c r="Y492" s="17"/>
      <c r="Z492" s="17"/>
    </row>
    <row r="493" spans="1:26" x14ac:dyDescent="0.2">
      <c r="A493" s="13"/>
      <c r="B493" s="13"/>
      <c r="C493" s="13">
        <v>200342</v>
      </c>
      <c r="D493" s="13" t="s">
        <v>56</v>
      </c>
      <c r="E493" s="13" t="s">
        <v>36</v>
      </c>
      <c r="F493" s="13" t="s">
        <v>37</v>
      </c>
      <c r="G493" s="13">
        <v>501443</v>
      </c>
      <c r="H493" s="13">
        <v>16</v>
      </c>
      <c r="I493" s="15">
        <v>170736</v>
      </c>
      <c r="J493" s="15">
        <v>0</v>
      </c>
      <c r="K493" s="15">
        <v>14228</v>
      </c>
      <c r="L493" s="15">
        <f t="shared" si="118"/>
        <v>11574.119999999999</v>
      </c>
      <c r="M493" s="15">
        <f t="shared" si="119"/>
        <v>123.60000000000001</v>
      </c>
      <c r="N493" s="16"/>
      <c r="O493" s="16"/>
      <c r="P493" s="15">
        <f t="shared" si="114"/>
        <v>2902.5120000000002</v>
      </c>
      <c r="Q493" s="15">
        <f t="shared" si="115"/>
        <v>57277.440000000002</v>
      </c>
      <c r="R493" s="15">
        <f t="shared" si="116"/>
        <v>30851.995200000001</v>
      </c>
      <c r="S493" s="15">
        <f t="shared" si="117"/>
        <v>2125.44</v>
      </c>
      <c r="T493" s="17"/>
      <c r="U493" s="17"/>
      <c r="V493" s="17"/>
      <c r="W493" s="17"/>
      <c r="X493" s="17"/>
      <c r="Y493" s="17"/>
      <c r="Z493" s="17"/>
    </row>
    <row r="494" spans="1:26" x14ac:dyDescent="0.2">
      <c r="A494" s="13"/>
      <c r="B494" s="13"/>
      <c r="C494" s="13">
        <v>200377</v>
      </c>
      <c r="D494" s="13" t="s">
        <v>152</v>
      </c>
      <c r="E494" s="13" t="s">
        <v>36</v>
      </c>
      <c r="F494" s="13" t="s">
        <v>34</v>
      </c>
      <c r="G494" s="13">
        <v>501443</v>
      </c>
      <c r="H494" s="13">
        <v>9</v>
      </c>
      <c r="I494" s="15">
        <v>328104</v>
      </c>
      <c r="J494" s="15">
        <f>500*12</f>
        <v>6000</v>
      </c>
      <c r="K494" s="15">
        <v>27342</v>
      </c>
      <c r="L494" s="15">
        <f t="shared" si="118"/>
        <v>11574.119999999999</v>
      </c>
      <c r="M494" s="15">
        <f t="shared" si="119"/>
        <v>123.60000000000001</v>
      </c>
      <c r="N494" s="16"/>
      <c r="O494" s="16"/>
      <c r="P494" s="15">
        <f t="shared" si="114"/>
        <v>5577.768</v>
      </c>
      <c r="Q494" s="15">
        <f t="shared" si="115"/>
        <v>57277.440000000002</v>
      </c>
      <c r="R494" s="15">
        <f t="shared" si="116"/>
        <v>59288.392800000001</v>
      </c>
      <c r="S494" s="15">
        <f t="shared" si="117"/>
        <v>2125.44</v>
      </c>
      <c r="T494" s="17"/>
      <c r="U494" s="17"/>
      <c r="V494" s="17"/>
      <c r="W494" s="17"/>
      <c r="X494" s="17"/>
      <c r="Y494" s="17"/>
      <c r="Z494" s="17"/>
    </row>
    <row r="495" spans="1:26" x14ac:dyDescent="0.2">
      <c r="A495" s="13"/>
      <c r="B495" s="13"/>
      <c r="C495" s="13">
        <v>200515</v>
      </c>
      <c r="D495" s="13" t="s">
        <v>56</v>
      </c>
      <c r="E495" s="13" t="s">
        <v>36</v>
      </c>
      <c r="F495" s="13" t="s">
        <v>34</v>
      </c>
      <c r="G495" s="13">
        <v>501443</v>
      </c>
      <c r="H495" s="13">
        <v>16</v>
      </c>
      <c r="I495" s="15">
        <v>170736</v>
      </c>
      <c r="J495" s="15">
        <v>0</v>
      </c>
      <c r="K495" s="15">
        <v>14228</v>
      </c>
      <c r="L495" s="15">
        <f t="shared" si="118"/>
        <v>11574.119999999999</v>
      </c>
      <c r="M495" s="15">
        <f t="shared" si="119"/>
        <v>123.60000000000001</v>
      </c>
      <c r="N495" s="16"/>
      <c r="O495" s="16"/>
      <c r="P495" s="15">
        <f t="shared" si="114"/>
        <v>2902.5120000000002</v>
      </c>
      <c r="Q495" s="15">
        <f t="shared" si="115"/>
        <v>57277.440000000002</v>
      </c>
      <c r="R495" s="15">
        <f t="shared" si="116"/>
        <v>30851.995200000001</v>
      </c>
      <c r="S495" s="15">
        <f t="shared" si="117"/>
        <v>2125.44</v>
      </c>
      <c r="T495" s="17"/>
      <c r="U495" s="17"/>
      <c r="V495" s="17"/>
      <c r="W495" s="17"/>
      <c r="X495" s="17"/>
      <c r="Y495" s="17"/>
      <c r="Z495" s="17"/>
    </row>
    <row r="496" spans="1:26" x14ac:dyDescent="0.2">
      <c r="A496" s="13"/>
      <c r="B496" s="13"/>
      <c r="C496" s="13">
        <v>200549</v>
      </c>
      <c r="D496" s="13" t="s">
        <v>210</v>
      </c>
      <c r="E496" s="13" t="s">
        <v>36</v>
      </c>
      <c r="F496" s="13" t="s">
        <v>37</v>
      </c>
      <c r="G496" s="13">
        <v>501443</v>
      </c>
      <c r="H496" s="13">
        <v>16</v>
      </c>
      <c r="I496" s="15">
        <v>170736</v>
      </c>
      <c r="J496" s="15">
        <v>0</v>
      </c>
      <c r="K496" s="15">
        <v>14228</v>
      </c>
      <c r="L496" s="15">
        <f t="shared" si="118"/>
        <v>11574.119999999999</v>
      </c>
      <c r="M496" s="15">
        <f t="shared" si="119"/>
        <v>123.60000000000001</v>
      </c>
      <c r="N496" s="16"/>
      <c r="O496" s="16"/>
      <c r="P496" s="15">
        <f t="shared" si="114"/>
        <v>2902.5120000000002</v>
      </c>
      <c r="Q496" s="15">
        <f t="shared" si="115"/>
        <v>57277.440000000002</v>
      </c>
      <c r="R496" s="15">
        <f t="shared" si="116"/>
        <v>30851.995200000001</v>
      </c>
      <c r="S496" s="15">
        <f t="shared" si="117"/>
        <v>2125.44</v>
      </c>
      <c r="T496" s="17"/>
      <c r="U496" s="17"/>
      <c r="V496" s="17"/>
      <c r="W496" s="17"/>
      <c r="X496" s="17"/>
      <c r="Y496" s="17"/>
      <c r="Z496" s="17"/>
    </row>
    <row r="497" spans="1:26" x14ac:dyDescent="0.2">
      <c r="A497" s="13"/>
      <c r="B497" s="13"/>
      <c r="C497" s="13">
        <v>200554</v>
      </c>
      <c r="D497" s="13" t="s">
        <v>56</v>
      </c>
      <c r="E497" s="13" t="s">
        <v>36</v>
      </c>
      <c r="F497" s="13" t="s">
        <v>34</v>
      </c>
      <c r="G497" s="13">
        <v>501443</v>
      </c>
      <c r="H497" s="13">
        <v>16</v>
      </c>
      <c r="I497" s="15">
        <v>170736</v>
      </c>
      <c r="J497" s="15">
        <v>0</v>
      </c>
      <c r="K497" s="15">
        <v>14228</v>
      </c>
      <c r="L497" s="15">
        <f t="shared" si="118"/>
        <v>11574.119999999999</v>
      </c>
      <c r="M497" s="15">
        <f t="shared" si="119"/>
        <v>123.60000000000001</v>
      </c>
      <c r="N497" s="16"/>
      <c r="O497" s="16"/>
      <c r="P497" s="15">
        <f t="shared" si="114"/>
        <v>2902.5120000000002</v>
      </c>
      <c r="Q497" s="15">
        <f t="shared" si="115"/>
        <v>57277.440000000002</v>
      </c>
      <c r="R497" s="15">
        <f t="shared" si="116"/>
        <v>30851.995200000001</v>
      </c>
      <c r="S497" s="15">
        <f t="shared" si="117"/>
        <v>2125.44</v>
      </c>
      <c r="T497" s="17"/>
      <c r="U497" s="17"/>
      <c r="V497" s="17"/>
      <c r="W497" s="17"/>
      <c r="X497" s="17"/>
      <c r="Y497" s="17"/>
      <c r="Z497" s="17"/>
    </row>
    <row r="498" spans="1:26" x14ac:dyDescent="0.2">
      <c r="A498" s="13"/>
      <c r="B498" s="13"/>
      <c r="C498" s="13">
        <v>200556</v>
      </c>
      <c r="D498" s="13" t="s">
        <v>56</v>
      </c>
      <c r="E498" s="13" t="s">
        <v>36</v>
      </c>
      <c r="F498" s="13" t="s">
        <v>34</v>
      </c>
      <c r="G498" s="13">
        <v>501443</v>
      </c>
      <c r="H498" s="13">
        <v>16</v>
      </c>
      <c r="I498" s="15">
        <v>170736</v>
      </c>
      <c r="J498" s="15">
        <v>0</v>
      </c>
      <c r="K498" s="15">
        <v>14228</v>
      </c>
      <c r="L498" s="15">
        <f t="shared" si="118"/>
        <v>11574.119999999999</v>
      </c>
      <c r="M498" s="15">
        <f t="shared" si="119"/>
        <v>123.60000000000001</v>
      </c>
      <c r="N498" s="16"/>
      <c r="O498" s="16"/>
      <c r="P498" s="15">
        <f t="shared" si="114"/>
        <v>2902.5120000000002</v>
      </c>
      <c r="Q498" s="15">
        <f t="shared" si="115"/>
        <v>57277.440000000002</v>
      </c>
      <c r="R498" s="15">
        <f t="shared" si="116"/>
        <v>30851.995200000001</v>
      </c>
      <c r="S498" s="15">
        <f t="shared" si="117"/>
        <v>2125.44</v>
      </c>
      <c r="T498" s="17"/>
      <c r="U498" s="17"/>
      <c r="V498" s="17"/>
      <c r="W498" s="17"/>
      <c r="X498" s="17"/>
      <c r="Y498" s="17"/>
      <c r="Z498" s="17"/>
    </row>
    <row r="499" spans="1:26" x14ac:dyDescent="0.2">
      <c r="A499" s="13"/>
      <c r="B499" s="13"/>
      <c r="C499" s="13">
        <v>200557</v>
      </c>
      <c r="D499" s="13" t="s">
        <v>56</v>
      </c>
      <c r="E499" s="13" t="s">
        <v>36</v>
      </c>
      <c r="F499" s="13" t="s">
        <v>34</v>
      </c>
      <c r="G499" s="13">
        <v>501443</v>
      </c>
      <c r="H499" s="13">
        <v>16</v>
      </c>
      <c r="I499" s="15">
        <v>170736</v>
      </c>
      <c r="J499" s="15">
        <v>0</v>
      </c>
      <c r="K499" s="15">
        <v>14228</v>
      </c>
      <c r="L499" s="15">
        <f t="shared" si="118"/>
        <v>11574.119999999999</v>
      </c>
      <c r="M499" s="15">
        <f t="shared" si="119"/>
        <v>123.60000000000001</v>
      </c>
      <c r="N499" s="16"/>
      <c r="O499" s="16"/>
      <c r="P499" s="15">
        <f t="shared" si="114"/>
        <v>2902.5120000000002</v>
      </c>
      <c r="Q499" s="15">
        <f t="shared" si="115"/>
        <v>57277.440000000002</v>
      </c>
      <c r="R499" s="15">
        <f t="shared" si="116"/>
        <v>30851.995200000001</v>
      </c>
      <c r="S499" s="15">
        <f t="shared" si="117"/>
        <v>2125.44</v>
      </c>
      <c r="T499" s="17"/>
      <c r="U499" s="17"/>
      <c r="V499" s="17"/>
      <c r="W499" s="17"/>
      <c r="X499" s="17"/>
      <c r="Y499" s="17"/>
      <c r="Z499" s="17"/>
    </row>
    <row r="500" spans="1:26" x14ac:dyDescent="0.2">
      <c r="A500" s="13"/>
      <c r="B500" s="13"/>
      <c r="C500" s="13">
        <v>200561</v>
      </c>
      <c r="D500" s="13" t="s">
        <v>56</v>
      </c>
      <c r="E500" s="13" t="s">
        <v>36</v>
      </c>
      <c r="F500" s="13" t="s">
        <v>34</v>
      </c>
      <c r="G500" s="13">
        <v>501443</v>
      </c>
      <c r="H500" s="13">
        <v>16</v>
      </c>
      <c r="I500" s="15">
        <v>170736</v>
      </c>
      <c r="J500" s="15">
        <v>0</v>
      </c>
      <c r="K500" s="15">
        <v>14228</v>
      </c>
      <c r="L500" s="15">
        <f t="shared" si="118"/>
        <v>11574.119999999999</v>
      </c>
      <c r="M500" s="15">
        <f t="shared" si="119"/>
        <v>123.60000000000001</v>
      </c>
      <c r="N500" s="16"/>
      <c r="O500" s="16"/>
      <c r="P500" s="15">
        <f t="shared" si="114"/>
        <v>2902.5120000000002</v>
      </c>
      <c r="Q500" s="15">
        <f t="shared" si="115"/>
        <v>57277.440000000002</v>
      </c>
      <c r="R500" s="15">
        <f t="shared" si="116"/>
        <v>30851.995200000001</v>
      </c>
      <c r="S500" s="15">
        <f t="shared" si="117"/>
        <v>2125.44</v>
      </c>
      <c r="T500" s="17"/>
      <c r="U500" s="17"/>
      <c r="V500" s="17"/>
      <c r="W500" s="17"/>
      <c r="X500" s="17"/>
      <c r="Y500" s="17"/>
      <c r="Z500" s="17"/>
    </row>
    <row r="501" spans="1:26" x14ac:dyDescent="0.2">
      <c r="A501" s="13"/>
      <c r="B501" s="13"/>
      <c r="C501" s="13">
        <v>200562</v>
      </c>
      <c r="D501" s="13" t="s">
        <v>56</v>
      </c>
      <c r="E501" s="13" t="s">
        <v>36</v>
      </c>
      <c r="F501" s="13" t="s">
        <v>34</v>
      </c>
      <c r="G501" s="13">
        <v>501443</v>
      </c>
      <c r="H501" s="13">
        <v>16</v>
      </c>
      <c r="I501" s="15">
        <v>170736</v>
      </c>
      <c r="J501" s="15">
        <v>0</v>
      </c>
      <c r="K501" s="15">
        <v>14228</v>
      </c>
      <c r="L501" s="15">
        <f t="shared" si="118"/>
        <v>11574.119999999999</v>
      </c>
      <c r="M501" s="15">
        <f t="shared" si="119"/>
        <v>123.60000000000001</v>
      </c>
      <c r="N501" s="16"/>
      <c r="O501" s="16"/>
      <c r="P501" s="15">
        <f t="shared" si="114"/>
        <v>2902.5120000000002</v>
      </c>
      <c r="Q501" s="15">
        <f t="shared" si="115"/>
        <v>57277.440000000002</v>
      </c>
      <c r="R501" s="15">
        <f t="shared" si="116"/>
        <v>30851.995200000001</v>
      </c>
      <c r="S501" s="15">
        <f t="shared" si="117"/>
        <v>2125.44</v>
      </c>
      <c r="T501" s="17"/>
      <c r="U501" s="17"/>
      <c r="V501" s="17"/>
      <c r="W501" s="17"/>
      <c r="X501" s="17"/>
      <c r="Y501" s="17"/>
      <c r="Z501" s="17"/>
    </row>
    <row r="502" spans="1:26" x14ac:dyDescent="0.2">
      <c r="A502" s="13"/>
      <c r="B502" s="13"/>
      <c r="C502" s="13">
        <v>200566</v>
      </c>
      <c r="D502" s="13" t="s">
        <v>56</v>
      </c>
      <c r="E502" s="13" t="s">
        <v>36</v>
      </c>
      <c r="F502" s="13" t="s">
        <v>37</v>
      </c>
      <c r="G502" s="13">
        <v>501443</v>
      </c>
      <c r="H502" s="13">
        <v>16</v>
      </c>
      <c r="I502" s="15">
        <v>170736</v>
      </c>
      <c r="J502" s="15">
        <v>0</v>
      </c>
      <c r="K502" s="15">
        <v>14228</v>
      </c>
      <c r="L502" s="15">
        <f t="shared" si="118"/>
        <v>11574.119999999999</v>
      </c>
      <c r="M502" s="15">
        <f t="shared" si="119"/>
        <v>123.60000000000001</v>
      </c>
      <c r="N502" s="16"/>
      <c r="O502" s="16"/>
      <c r="P502" s="15">
        <f t="shared" si="114"/>
        <v>2902.5120000000002</v>
      </c>
      <c r="Q502" s="15">
        <f t="shared" si="115"/>
        <v>57277.440000000002</v>
      </c>
      <c r="R502" s="15">
        <f t="shared" si="116"/>
        <v>30851.995200000001</v>
      </c>
      <c r="S502" s="15">
        <f t="shared" si="117"/>
        <v>2125.44</v>
      </c>
      <c r="T502" s="17"/>
      <c r="U502" s="17"/>
      <c r="V502" s="17"/>
      <c r="W502" s="17"/>
      <c r="X502" s="17"/>
      <c r="Y502" s="17"/>
      <c r="Z502" s="17"/>
    </row>
    <row r="503" spans="1:26" x14ac:dyDescent="0.2">
      <c r="A503" s="13"/>
      <c r="B503" s="13"/>
      <c r="C503" s="13">
        <v>200567</v>
      </c>
      <c r="D503" s="13" t="s">
        <v>56</v>
      </c>
      <c r="E503" s="13" t="s">
        <v>36</v>
      </c>
      <c r="F503" s="13" t="s">
        <v>34</v>
      </c>
      <c r="G503" s="13">
        <v>501443</v>
      </c>
      <c r="H503" s="13">
        <v>16</v>
      </c>
      <c r="I503" s="15">
        <v>170736</v>
      </c>
      <c r="J503" s="15">
        <v>0</v>
      </c>
      <c r="K503" s="15">
        <v>14228</v>
      </c>
      <c r="L503" s="15">
        <f t="shared" si="118"/>
        <v>11574.119999999999</v>
      </c>
      <c r="M503" s="15">
        <f t="shared" si="119"/>
        <v>123.60000000000001</v>
      </c>
      <c r="N503" s="16"/>
      <c r="O503" s="16"/>
      <c r="P503" s="15">
        <f t="shared" si="114"/>
        <v>2902.5120000000002</v>
      </c>
      <c r="Q503" s="15">
        <f t="shared" si="115"/>
        <v>57277.440000000002</v>
      </c>
      <c r="R503" s="15">
        <f t="shared" si="116"/>
        <v>30851.995200000001</v>
      </c>
      <c r="S503" s="15">
        <f t="shared" si="117"/>
        <v>2125.44</v>
      </c>
      <c r="T503" s="17"/>
      <c r="U503" s="17"/>
      <c r="V503" s="17"/>
      <c r="W503" s="17"/>
      <c r="X503" s="17"/>
      <c r="Y503" s="17"/>
      <c r="Z503" s="17"/>
    </row>
    <row r="504" spans="1:26" x14ac:dyDescent="0.2">
      <c r="A504" s="13"/>
      <c r="B504" s="13"/>
      <c r="C504" s="13">
        <v>200571</v>
      </c>
      <c r="D504" s="13" t="s">
        <v>56</v>
      </c>
      <c r="E504" s="13" t="s">
        <v>36</v>
      </c>
      <c r="F504" s="13" t="s">
        <v>34</v>
      </c>
      <c r="G504" s="13">
        <v>501443</v>
      </c>
      <c r="H504" s="13">
        <v>16</v>
      </c>
      <c r="I504" s="15">
        <v>170736</v>
      </c>
      <c r="J504" s="15">
        <v>0</v>
      </c>
      <c r="K504" s="15">
        <v>14228</v>
      </c>
      <c r="L504" s="15">
        <f t="shared" si="118"/>
        <v>11574.119999999999</v>
      </c>
      <c r="M504" s="15">
        <f t="shared" si="119"/>
        <v>123.60000000000001</v>
      </c>
      <c r="N504" s="16"/>
      <c r="O504" s="16"/>
      <c r="P504" s="15">
        <f t="shared" si="114"/>
        <v>2902.5120000000002</v>
      </c>
      <c r="Q504" s="15">
        <f t="shared" si="115"/>
        <v>57277.440000000002</v>
      </c>
      <c r="R504" s="15">
        <f t="shared" si="116"/>
        <v>30851.995200000001</v>
      </c>
      <c r="S504" s="15">
        <f t="shared" si="117"/>
        <v>2125.44</v>
      </c>
      <c r="T504" s="17"/>
      <c r="U504" s="17"/>
      <c r="V504" s="17"/>
      <c r="W504" s="17"/>
      <c r="X504" s="17"/>
      <c r="Y504" s="17"/>
      <c r="Z504" s="17"/>
    </row>
    <row r="505" spans="1:26" x14ac:dyDescent="0.2">
      <c r="A505" s="13"/>
      <c r="B505" s="13"/>
      <c r="C505" s="13">
        <v>200578</v>
      </c>
      <c r="D505" s="13" t="s">
        <v>56</v>
      </c>
      <c r="E505" s="13" t="s">
        <v>36</v>
      </c>
      <c r="F505" s="13" t="s">
        <v>34</v>
      </c>
      <c r="G505" s="13">
        <v>501443</v>
      </c>
      <c r="H505" s="13">
        <v>16</v>
      </c>
      <c r="I505" s="15">
        <v>170736</v>
      </c>
      <c r="J505" s="15">
        <v>0</v>
      </c>
      <c r="K505" s="15">
        <v>14228</v>
      </c>
      <c r="L505" s="15">
        <f t="shared" si="118"/>
        <v>11574.119999999999</v>
      </c>
      <c r="M505" s="15">
        <f t="shared" si="119"/>
        <v>123.60000000000001</v>
      </c>
      <c r="N505" s="16"/>
      <c r="O505" s="16"/>
      <c r="P505" s="15">
        <f t="shared" si="114"/>
        <v>2902.5120000000002</v>
      </c>
      <c r="Q505" s="15">
        <f t="shared" si="115"/>
        <v>57277.440000000002</v>
      </c>
      <c r="R505" s="15">
        <f t="shared" si="116"/>
        <v>30851.995200000001</v>
      </c>
      <c r="S505" s="15">
        <f t="shared" si="117"/>
        <v>2125.44</v>
      </c>
      <c r="T505" s="17"/>
      <c r="U505" s="17"/>
      <c r="V505" s="17"/>
      <c r="W505" s="17"/>
      <c r="X505" s="17"/>
      <c r="Y505" s="17"/>
      <c r="Z505" s="17"/>
    </row>
    <row r="506" spans="1:26" x14ac:dyDescent="0.2">
      <c r="A506" s="13"/>
      <c r="B506" s="13"/>
      <c r="C506" s="13">
        <v>200580</v>
      </c>
      <c r="D506" s="13" t="s">
        <v>56</v>
      </c>
      <c r="E506" s="13" t="s">
        <v>36</v>
      </c>
      <c r="F506" s="13" t="s">
        <v>37</v>
      </c>
      <c r="G506" s="13">
        <v>501443</v>
      </c>
      <c r="H506" s="13">
        <v>16</v>
      </c>
      <c r="I506" s="15">
        <v>170736</v>
      </c>
      <c r="J506" s="15">
        <v>0</v>
      </c>
      <c r="K506" s="15">
        <v>14228</v>
      </c>
      <c r="L506" s="15">
        <f t="shared" si="118"/>
        <v>11574.119999999999</v>
      </c>
      <c r="M506" s="15">
        <f t="shared" si="119"/>
        <v>123.60000000000001</v>
      </c>
      <c r="N506" s="16"/>
      <c r="O506" s="16"/>
      <c r="P506" s="15">
        <f t="shared" si="114"/>
        <v>2902.5120000000002</v>
      </c>
      <c r="Q506" s="15">
        <f t="shared" si="115"/>
        <v>57277.440000000002</v>
      </c>
      <c r="R506" s="15">
        <f t="shared" si="116"/>
        <v>30851.995200000001</v>
      </c>
      <c r="S506" s="15">
        <f t="shared" si="117"/>
        <v>2125.44</v>
      </c>
      <c r="T506" s="17"/>
      <c r="U506" s="17"/>
      <c r="V506" s="17"/>
      <c r="W506" s="17"/>
      <c r="X506" s="17"/>
      <c r="Y506" s="17"/>
      <c r="Z506" s="17"/>
    </row>
    <row r="507" spans="1:26" s="20" customFormat="1" ht="13.5" thickBot="1" x14ac:dyDescent="0.25">
      <c r="G507" s="31"/>
      <c r="I507" s="22">
        <f t="shared" ref="I507:Z507" si="120">SUM(I340:I506)</f>
        <v>49577780</v>
      </c>
      <c r="J507" s="22">
        <f t="shared" si="120"/>
        <v>207000</v>
      </c>
      <c r="K507" s="22">
        <f t="shared" si="120"/>
        <v>4006306</v>
      </c>
      <c r="L507" s="22">
        <f t="shared" si="120"/>
        <v>1921303.9200000081</v>
      </c>
      <c r="M507" s="22">
        <f t="shared" si="120"/>
        <v>20517.599999999984</v>
      </c>
      <c r="N507" s="22">
        <f t="shared" si="120"/>
        <v>160123.5</v>
      </c>
      <c r="O507" s="22">
        <f t="shared" si="120"/>
        <v>0</v>
      </c>
      <c r="P507" s="22">
        <f t="shared" si="120"/>
        <v>842822.25999999978</v>
      </c>
      <c r="Q507" s="22">
        <f t="shared" si="120"/>
        <v>9565332.4800000153</v>
      </c>
      <c r="R507" s="22">
        <f t="shared" si="120"/>
        <v>8958704.8460000064</v>
      </c>
      <c r="S507" s="22">
        <f t="shared" si="120"/>
        <v>354948.48000000033</v>
      </c>
      <c r="T507" s="22">
        <f t="shared" si="120"/>
        <v>0</v>
      </c>
      <c r="U507" s="22">
        <f t="shared" si="120"/>
        <v>0</v>
      </c>
      <c r="V507" s="22">
        <f t="shared" si="120"/>
        <v>0</v>
      </c>
      <c r="W507" s="22">
        <f t="shared" si="120"/>
        <v>0</v>
      </c>
      <c r="X507" s="22">
        <f t="shared" si="120"/>
        <v>0</v>
      </c>
      <c r="Y507" s="22">
        <f t="shared" si="120"/>
        <v>0</v>
      </c>
      <c r="Z507" s="22">
        <f t="shared" si="120"/>
        <v>0</v>
      </c>
    </row>
    <row r="508" spans="1:26" s="20" customFormat="1" ht="13.5" thickTop="1" x14ac:dyDescent="0.2">
      <c r="I508" s="23"/>
      <c r="J508" s="23"/>
      <c r="K508" s="23"/>
      <c r="L508" s="23"/>
      <c r="M508" s="23"/>
      <c r="N508" s="24"/>
      <c r="O508" s="24"/>
      <c r="P508" s="23"/>
      <c r="Q508" s="23"/>
      <c r="R508" s="23"/>
      <c r="S508" s="23"/>
      <c r="T508" s="25"/>
      <c r="U508" s="25"/>
      <c r="V508" s="25"/>
      <c r="W508" s="25"/>
      <c r="X508" s="25"/>
      <c r="Y508" s="25"/>
      <c r="Z508" s="25"/>
    </row>
    <row r="509" spans="1:26" s="20" customFormat="1" x14ac:dyDescent="0.2">
      <c r="A509" s="26"/>
      <c r="B509" s="26"/>
      <c r="C509" s="26"/>
      <c r="D509" s="26"/>
      <c r="E509" s="26"/>
      <c r="F509" s="26"/>
      <c r="G509" s="26"/>
      <c r="H509" s="26"/>
      <c r="I509" s="27"/>
      <c r="J509" s="27"/>
      <c r="K509" s="27"/>
      <c r="L509" s="27"/>
      <c r="M509" s="27"/>
      <c r="N509" s="28"/>
      <c r="O509" s="28"/>
      <c r="P509" s="27"/>
      <c r="Q509" s="27"/>
      <c r="R509" s="27"/>
      <c r="S509" s="27"/>
      <c r="T509" s="28"/>
      <c r="U509" s="28"/>
      <c r="V509" s="28"/>
      <c r="W509" s="28"/>
      <c r="X509" s="28"/>
      <c r="Y509" s="28"/>
      <c r="Z509" s="28"/>
    </row>
    <row r="510" spans="1:26" x14ac:dyDescent="0.2">
      <c r="A510" s="13"/>
      <c r="B510" s="13"/>
      <c r="C510" s="13">
        <v>217</v>
      </c>
      <c r="D510" s="13" t="s">
        <v>145</v>
      </c>
      <c r="E510" s="13" t="s">
        <v>36</v>
      </c>
      <c r="F510" s="13" t="s">
        <v>34</v>
      </c>
      <c r="G510" s="13">
        <v>501444</v>
      </c>
      <c r="H510" s="13">
        <v>8</v>
      </c>
      <c r="I510" s="15">
        <v>382524</v>
      </c>
      <c r="J510" s="15">
        <v>0</v>
      </c>
      <c r="K510" s="15">
        <v>31877</v>
      </c>
      <c r="L510" s="15">
        <f t="shared" ref="L510:L573" si="121">964.51*12</f>
        <v>11574.119999999999</v>
      </c>
      <c r="M510" s="15">
        <f t="shared" ref="M510:M573" si="122">10.3*12</f>
        <v>123.60000000000001</v>
      </c>
      <c r="N510" s="16"/>
      <c r="O510" s="16"/>
      <c r="P510" s="15">
        <f t="shared" ref="P510:P573" si="123">I510*1.7%</f>
        <v>6502.9080000000004</v>
      </c>
      <c r="Q510" s="15">
        <f t="shared" ref="Q510:Q573" si="124">4773.12*12</f>
        <v>57277.440000000002</v>
      </c>
      <c r="R510" s="15">
        <f t="shared" ref="R510:R573" si="125">18.07%*I510</f>
        <v>69122.086800000005</v>
      </c>
      <c r="S510" s="15">
        <f t="shared" ref="S510:S573" si="126">177.12*12</f>
        <v>2125.44</v>
      </c>
      <c r="T510" s="17"/>
      <c r="U510" s="17"/>
      <c r="V510" s="17"/>
      <c r="W510" s="17"/>
      <c r="X510" s="17"/>
      <c r="Y510" s="17"/>
      <c r="Z510" s="17"/>
    </row>
    <row r="511" spans="1:26" x14ac:dyDescent="0.2">
      <c r="A511" s="13"/>
      <c r="B511" s="13"/>
      <c r="C511" s="13">
        <v>262</v>
      </c>
      <c r="D511" s="13" t="s">
        <v>192</v>
      </c>
      <c r="E511" s="13" t="s">
        <v>36</v>
      </c>
      <c r="F511" s="13" t="s">
        <v>34</v>
      </c>
      <c r="G511" s="13">
        <v>501444</v>
      </c>
      <c r="H511" s="13">
        <v>6</v>
      </c>
      <c r="I511" s="15">
        <v>454956</v>
      </c>
      <c r="J511" s="15">
        <f>500*12</f>
        <v>6000</v>
      </c>
      <c r="K511" s="15">
        <v>37913</v>
      </c>
      <c r="L511" s="15">
        <f t="shared" si="121"/>
        <v>11574.119999999999</v>
      </c>
      <c r="M511" s="15">
        <f t="shared" si="122"/>
        <v>123.60000000000001</v>
      </c>
      <c r="N511" s="16">
        <v>7955.25</v>
      </c>
      <c r="O511" s="16"/>
      <c r="P511" s="15">
        <f t="shared" si="123"/>
        <v>7734.2520000000004</v>
      </c>
      <c r="Q511" s="15">
        <f t="shared" si="124"/>
        <v>57277.440000000002</v>
      </c>
      <c r="R511" s="15">
        <f t="shared" si="125"/>
        <v>82210.549199999994</v>
      </c>
      <c r="S511" s="15">
        <f t="shared" si="126"/>
        <v>2125.44</v>
      </c>
      <c r="T511" s="17"/>
      <c r="U511" s="17"/>
      <c r="V511" s="17"/>
      <c r="W511" s="17"/>
      <c r="X511" s="17"/>
      <c r="Y511" s="17"/>
      <c r="Z511" s="17"/>
    </row>
    <row r="512" spans="1:26" x14ac:dyDescent="0.2">
      <c r="A512" s="13"/>
      <c r="B512" s="13"/>
      <c r="C512" s="13">
        <v>1724</v>
      </c>
      <c r="D512" s="13" t="s">
        <v>199</v>
      </c>
      <c r="E512" s="13" t="s">
        <v>36</v>
      </c>
      <c r="F512" s="13" t="s">
        <v>34</v>
      </c>
      <c r="G512" s="13">
        <v>501444</v>
      </c>
      <c r="H512" s="13">
        <v>12</v>
      </c>
      <c r="I512" s="15">
        <v>228660</v>
      </c>
      <c r="J512" s="15">
        <v>0</v>
      </c>
      <c r="K512" s="15">
        <v>19055</v>
      </c>
      <c r="L512" s="15">
        <f t="shared" si="121"/>
        <v>11574.119999999999</v>
      </c>
      <c r="M512" s="15">
        <f t="shared" si="122"/>
        <v>123.60000000000001</v>
      </c>
      <c r="N512" s="16"/>
      <c r="O512" s="16"/>
      <c r="P512" s="15">
        <f t="shared" si="123"/>
        <v>3887.2200000000003</v>
      </c>
      <c r="Q512" s="15">
        <f t="shared" si="124"/>
        <v>57277.440000000002</v>
      </c>
      <c r="R512" s="15">
        <f t="shared" si="125"/>
        <v>41318.862000000001</v>
      </c>
      <c r="S512" s="15">
        <f t="shared" si="126"/>
        <v>2125.44</v>
      </c>
      <c r="T512" s="17"/>
      <c r="U512" s="17"/>
      <c r="V512" s="17"/>
      <c r="W512" s="17"/>
      <c r="X512" s="17"/>
      <c r="Y512" s="17"/>
      <c r="Z512" s="17"/>
    </row>
    <row r="513" spans="1:26" x14ac:dyDescent="0.2">
      <c r="A513" s="13"/>
      <c r="B513" s="13"/>
      <c r="C513" s="13">
        <v>8280</v>
      </c>
      <c r="D513" s="13" t="s">
        <v>139</v>
      </c>
      <c r="E513" s="13" t="s">
        <v>36</v>
      </c>
      <c r="F513" s="13" t="s">
        <v>34</v>
      </c>
      <c r="G513" s="13">
        <v>501444</v>
      </c>
      <c r="H513" s="13">
        <v>11</v>
      </c>
      <c r="I513" s="15">
        <v>255084</v>
      </c>
      <c r="J513" s="15">
        <f>750*12</f>
        <v>9000</v>
      </c>
      <c r="K513" s="15">
        <v>21257</v>
      </c>
      <c r="L513" s="15">
        <f t="shared" si="121"/>
        <v>11574.119999999999</v>
      </c>
      <c r="M513" s="15">
        <f t="shared" si="122"/>
        <v>123.60000000000001</v>
      </c>
      <c r="N513" s="16"/>
      <c r="O513" s="16"/>
      <c r="P513" s="15">
        <f t="shared" si="123"/>
        <v>4336.4279999999999</v>
      </c>
      <c r="Q513" s="15">
        <f t="shared" si="124"/>
        <v>57277.440000000002</v>
      </c>
      <c r="R513" s="15">
        <f t="shared" si="125"/>
        <v>46093.678800000002</v>
      </c>
      <c r="S513" s="15">
        <f t="shared" si="126"/>
        <v>2125.44</v>
      </c>
      <c r="T513" s="17"/>
      <c r="U513" s="17"/>
      <c r="V513" s="17"/>
      <c r="W513" s="17"/>
      <c r="X513" s="17"/>
      <c r="Y513" s="17"/>
      <c r="Z513" s="17"/>
    </row>
    <row r="514" spans="1:26" x14ac:dyDescent="0.2">
      <c r="A514" s="13"/>
      <c r="B514" s="13"/>
      <c r="C514" s="13">
        <v>11235</v>
      </c>
      <c r="D514" s="13" t="s">
        <v>211</v>
      </c>
      <c r="E514" s="13" t="s">
        <v>33</v>
      </c>
      <c r="F514" s="13" t="s">
        <v>34</v>
      </c>
      <c r="G514" s="13">
        <v>501444</v>
      </c>
      <c r="H514" s="13">
        <v>8</v>
      </c>
      <c r="I514" s="15">
        <v>391380</v>
      </c>
      <c r="J514" s="15">
        <f>500*12</f>
        <v>6000</v>
      </c>
      <c r="K514" s="15">
        <v>32615</v>
      </c>
      <c r="L514" s="15">
        <f t="shared" si="121"/>
        <v>11574.119999999999</v>
      </c>
      <c r="M514" s="15">
        <f t="shared" si="122"/>
        <v>123.60000000000001</v>
      </c>
      <c r="N514" s="16"/>
      <c r="O514" s="16"/>
      <c r="P514" s="15">
        <f t="shared" si="123"/>
        <v>6653.46</v>
      </c>
      <c r="Q514" s="15">
        <f t="shared" si="124"/>
        <v>57277.440000000002</v>
      </c>
      <c r="R514" s="15">
        <f t="shared" si="125"/>
        <v>70722.365999999995</v>
      </c>
      <c r="S514" s="15">
        <f t="shared" si="126"/>
        <v>2125.44</v>
      </c>
      <c r="T514" s="17"/>
      <c r="U514" s="17"/>
      <c r="V514" s="17"/>
      <c r="W514" s="17"/>
      <c r="X514" s="17"/>
      <c r="Y514" s="17"/>
      <c r="Z514" s="17"/>
    </row>
    <row r="515" spans="1:26" x14ac:dyDescent="0.2">
      <c r="A515" s="13"/>
      <c r="B515" s="13"/>
      <c r="C515" s="13">
        <v>16528</v>
      </c>
      <c r="D515" s="13" t="s">
        <v>50</v>
      </c>
      <c r="E515" s="13" t="s">
        <v>36</v>
      </c>
      <c r="F515" s="13" t="s">
        <v>34</v>
      </c>
      <c r="G515" s="13">
        <v>501444</v>
      </c>
      <c r="H515" s="13">
        <v>15</v>
      </c>
      <c r="I515" s="15">
        <v>178356</v>
      </c>
      <c r="J515" s="15">
        <v>0</v>
      </c>
      <c r="K515" s="15">
        <v>14863</v>
      </c>
      <c r="L515" s="15">
        <f t="shared" si="121"/>
        <v>11574.119999999999</v>
      </c>
      <c r="M515" s="15">
        <f t="shared" si="122"/>
        <v>123.60000000000001</v>
      </c>
      <c r="N515" s="16"/>
      <c r="O515" s="16"/>
      <c r="P515" s="15">
        <f t="shared" si="123"/>
        <v>3032.0520000000001</v>
      </c>
      <c r="Q515" s="15">
        <f t="shared" si="124"/>
        <v>57277.440000000002</v>
      </c>
      <c r="R515" s="15">
        <f t="shared" si="125"/>
        <v>32228.929199999999</v>
      </c>
      <c r="S515" s="15">
        <f t="shared" si="126"/>
        <v>2125.44</v>
      </c>
      <c r="T515" s="17"/>
      <c r="U515" s="17"/>
      <c r="V515" s="17"/>
      <c r="W515" s="17"/>
      <c r="X515" s="17"/>
      <c r="Y515" s="17"/>
      <c r="Z515" s="17"/>
    </row>
    <row r="516" spans="1:26" x14ac:dyDescent="0.2">
      <c r="A516" s="13"/>
      <c r="B516" s="13"/>
      <c r="C516" s="13">
        <v>19606</v>
      </c>
      <c r="D516" s="13" t="s">
        <v>211</v>
      </c>
      <c r="E516" s="13" t="s">
        <v>33</v>
      </c>
      <c r="F516" s="13" t="s">
        <v>34</v>
      </c>
      <c r="G516" s="13">
        <v>501444</v>
      </c>
      <c r="H516" s="13">
        <v>8</v>
      </c>
      <c r="I516" s="15">
        <v>391380</v>
      </c>
      <c r="J516" s="15">
        <f>500*12</f>
        <v>6000</v>
      </c>
      <c r="K516" s="15">
        <v>32615</v>
      </c>
      <c r="L516" s="15">
        <f t="shared" si="121"/>
        <v>11574.119999999999</v>
      </c>
      <c r="M516" s="15">
        <f t="shared" si="122"/>
        <v>123.60000000000001</v>
      </c>
      <c r="N516" s="16"/>
      <c r="O516" s="16"/>
      <c r="P516" s="15">
        <f t="shared" si="123"/>
        <v>6653.46</v>
      </c>
      <c r="Q516" s="15">
        <f t="shared" si="124"/>
        <v>57277.440000000002</v>
      </c>
      <c r="R516" s="15">
        <f t="shared" si="125"/>
        <v>70722.365999999995</v>
      </c>
      <c r="S516" s="15">
        <f t="shared" si="126"/>
        <v>2125.44</v>
      </c>
      <c r="T516" s="17"/>
      <c r="U516" s="17"/>
      <c r="V516" s="17"/>
      <c r="W516" s="17"/>
      <c r="X516" s="17"/>
      <c r="Y516" s="17"/>
      <c r="Z516" s="17"/>
    </row>
    <row r="517" spans="1:26" x14ac:dyDescent="0.2">
      <c r="A517" s="13"/>
      <c r="B517" s="13"/>
      <c r="C517" s="13">
        <v>19981</v>
      </c>
      <c r="D517" s="13" t="s">
        <v>212</v>
      </c>
      <c r="E517" s="13" t="s">
        <v>33</v>
      </c>
      <c r="F517" s="13" t="s">
        <v>34</v>
      </c>
      <c r="G517" s="13">
        <v>501444</v>
      </c>
      <c r="H517" s="13">
        <v>3</v>
      </c>
      <c r="I517" s="15">
        <v>783828</v>
      </c>
      <c r="J517" s="15">
        <f>750*12</f>
        <v>9000</v>
      </c>
      <c r="K517" s="15">
        <v>65319</v>
      </c>
      <c r="L517" s="15">
        <f t="shared" si="121"/>
        <v>11574.119999999999</v>
      </c>
      <c r="M517" s="15">
        <f t="shared" si="122"/>
        <v>123.60000000000001</v>
      </c>
      <c r="N517" s="16">
        <v>18618</v>
      </c>
      <c r="O517" s="16"/>
      <c r="P517" s="15">
        <f t="shared" si="123"/>
        <v>13325.076000000001</v>
      </c>
      <c r="Q517" s="15">
        <f t="shared" si="124"/>
        <v>57277.440000000002</v>
      </c>
      <c r="R517" s="15">
        <f t="shared" si="125"/>
        <v>141637.71960000001</v>
      </c>
      <c r="S517" s="15">
        <f t="shared" si="126"/>
        <v>2125.44</v>
      </c>
      <c r="T517" s="17"/>
      <c r="U517" s="17"/>
      <c r="V517" s="17"/>
      <c r="W517" s="17"/>
      <c r="X517" s="17"/>
      <c r="Y517" s="17"/>
      <c r="Z517" s="17"/>
    </row>
    <row r="518" spans="1:26" x14ac:dyDescent="0.2">
      <c r="A518" s="13"/>
      <c r="B518" s="13"/>
      <c r="C518" s="13">
        <v>23427</v>
      </c>
      <c r="D518" s="13" t="s">
        <v>197</v>
      </c>
      <c r="E518" s="13" t="s">
        <v>36</v>
      </c>
      <c r="F518" s="13" t="s">
        <v>34</v>
      </c>
      <c r="G518" s="13">
        <v>501444</v>
      </c>
      <c r="H518" s="13">
        <v>10</v>
      </c>
      <c r="I518" s="15">
        <v>286512</v>
      </c>
      <c r="J518" s="15">
        <v>500</v>
      </c>
      <c r="K518" s="15">
        <v>23876</v>
      </c>
      <c r="L518" s="15">
        <f t="shared" si="121"/>
        <v>11574.119999999999</v>
      </c>
      <c r="M518" s="15">
        <f t="shared" si="122"/>
        <v>123.60000000000001</v>
      </c>
      <c r="N518" s="16"/>
      <c r="O518" s="16"/>
      <c r="P518" s="15">
        <f t="shared" si="123"/>
        <v>4870.7040000000006</v>
      </c>
      <c r="Q518" s="15">
        <f t="shared" si="124"/>
        <v>57277.440000000002</v>
      </c>
      <c r="R518" s="15">
        <f t="shared" si="125"/>
        <v>51772.718399999998</v>
      </c>
      <c r="S518" s="15">
        <f t="shared" si="126"/>
        <v>2125.44</v>
      </c>
      <c r="T518" s="17"/>
      <c r="U518" s="17"/>
      <c r="V518" s="17"/>
      <c r="W518" s="17"/>
      <c r="X518" s="17"/>
      <c r="Y518" s="17"/>
      <c r="Z518" s="17"/>
    </row>
    <row r="519" spans="1:26" x14ac:dyDescent="0.2">
      <c r="A519" s="13"/>
      <c r="B519" s="13"/>
      <c r="C519" s="13">
        <v>23566</v>
      </c>
      <c r="D519" s="13" t="s">
        <v>50</v>
      </c>
      <c r="E519" s="13" t="s">
        <v>36</v>
      </c>
      <c r="F519" s="13" t="s">
        <v>34</v>
      </c>
      <c r="G519" s="13">
        <v>501444</v>
      </c>
      <c r="H519" s="13">
        <v>15</v>
      </c>
      <c r="I519" s="15">
        <v>178356</v>
      </c>
      <c r="J519" s="15">
        <v>0</v>
      </c>
      <c r="K519" s="15">
        <v>14863</v>
      </c>
      <c r="L519" s="15">
        <f t="shared" si="121"/>
        <v>11574.119999999999</v>
      </c>
      <c r="M519" s="15">
        <f t="shared" si="122"/>
        <v>123.60000000000001</v>
      </c>
      <c r="N519" s="16"/>
      <c r="O519" s="16"/>
      <c r="P519" s="15">
        <f t="shared" si="123"/>
        <v>3032.0520000000001</v>
      </c>
      <c r="Q519" s="15">
        <f t="shared" si="124"/>
        <v>57277.440000000002</v>
      </c>
      <c r="R519" s="15">
        <f t="shared" si="125"/>
        <v>32228.929199999999</v>
      </c>
      <c r="S519" s="15">
        <f t="shared" si="126"/>
        <v>2125.44</v>
      </c>
      <c r="T519" s="17"/>
      <c r="U519" s="17"/>
      <c r="V519" s="17"/>
      <c r="W519" s="17"/>
      <c r="X519" s="17"/>
      <c r="Y519" s="17"/>
      <c r="Z519" s="17"/>
    </row>
    <row r="520" spans="1:26" x14ac:dyDescent="0.2">
      <c r="A520" s="13"/>
      <c r="B520" s="13"/>
      <c r="C520" s="13">
        <v>24471</v>
      </c>
      <c r="D520" s="13" t="s">
        <v>50</v>
      </c>
      <c r="E520" s="13" t="s">
        <v>36</v>
      </c>
      <c r="F520" s="13" t="s">
        <v>34</v>
      </c>
      <c r="G520" s="13">
        <v>501444</v>
      </c>
      <c r="H520" s="13">
        <v>15</v>
      </c>
      <c r="I520" s="15">
        <v>178356</v>
      </c>
      <c r="J520" s="15">
        <v>0</v>
      </c>
      <c r="K520" s="15">
        <v>14863</v>
      </c>
      <c r="L520" s="15">
        <f t="shared" si="121"/>
        <v>11574.119999999999</v>
      </c>
      <c r="M520" s="15">
        <f t="shared" si="122"/>
        <v>123.60000000000001</v>
      </c>
      <c r="N520" s="16"/>
      <c r="O520" s="16"/>
      <c r="P520" s="15">
        <f t="shared" si="123"/>
        <v>3032.0520000000001</v>
      </c>
      <c r="Q520" s="15">
        <f t="shared" si="124"/>
        <v>57277.440000000002</v>
      </c>
      <c r="R520" s="15">
        <f t="shared" si="125"/>
        <v>32228.929199999999</v>
      </c>
      <c r="S520" s="15">
        <f t="shared" si="126"/>
        <v>2125.44</v>
      </c>
      <c r="T520" s="17"/>
      <c r="U520" s="17"/>
      <c r="V520" s="17"/>
      <c r="W520" s="17"/>
      <c r="X520" s="17"/>
      <c r="Y520" s="17"/>
      <c r="Z520" s="17"/>
    </row>
    <row r="521" spans="1:26" x14ac:dyDescent="0.2">
      <c r="A521" s="13"/>
      <c r="B521" s="13"/>
      <c r="C521" s="13">
        <v>26916</v>
      </c>
      <c r="D521" s="13" t="s">
        <v>213</v>
      </c>
      <c r="E521" s="13" t="s">
        <v>36</v>
      </c>
      <c r="F521" s="13" t="s">
        <v>34</v>
      </c>
      <c r="G521" s="13">
        <v>501444</v>
      </c>
      <c r="H521" s="13">
        <v>8</v>
      </c>
      <c r="I521" s="15">
        <v>391380</v>
      </c>
      <c r="J521" s="15">
        <f>500*12</f>
        <v>6000</v>
      </c>
      <c r="K521" s="15">
        <v>32615</v>
      </c>
      <c r="L521" s="15">
        <f t="shared" si="121"/>
        <v>11574.119999999999</v>
      </c>
      <c r="M521" s="15">
        <f t="shared" si="122"/>
        <v>123.60000000000001</v>
      </c>
      <c r="N521" s="16"/>
      <c r="O521" s="16"/>
      <c r="P521" s="15">
        <f t="shared" si="123"/>
        <v>6653.46</v>
      </c>
      <c r="Q521" s="15">
        <f t="shared" si="124"/>
        <v>57277.440000000002</v>
      </c>
      <c r="R521" s="15">
        <f t="shared" si="125"/>
        <v>70722.365999999995</v>
      </c>
      <c r="S521" s="15">
        <f t="shared" si="126"/>
        <v>2125.44</v>
      </c>
      <c r="T521" s="17"/>
      <c r="U521" s="17"/>
      <c r="V521" s="17"/>
      <c r="W521" s="17"/>
      <c r="X521" s="17"/>
      <c r="Y521" s="17"/>
      <c r="Z521" s="17"/>
    </row>
    <row r="522" spans="1:26" x14ac:dyDescent="0.2">
      <c r="A522" s="13"/>
      <c r="B522" s="13"/>
      <c r="C522" s="13">
        <v>26958</v>
      </c>
      <c r="D522" s="13" t="s">
        <v>50</v>
      </c>
      <c r="E522" s="13" t="s">
        <v>36</v>
      </c>
      <c r="F522" s="13" t="s">
        <v>34</v>
      </c>
      <c r="G522" s="13">
        <v>501444</v>
      </c>
      <c r="H522" s="13">
        <v>15</v>
      </c>
      <c r="I522" s="15">
        <v>178356</v>
      </c>
      <c r="J522" s="15">
        <v>0</v>
      </c>
      <c r="K522" s="15">
        <v>14863</v>
      </c>
      <c r="L522" s="15">
        <f t="shared" si="121"/>
        <v>11574.119999999999</v>
      </c>
      <c r="M522" s="15">
        <f t="shared" si="122"/>
        <v>123.60000000000001</v>
      </c>
      <c r="N522" s="16"/>
      <c r="O522" s="16"/>
      <c r="P522" s="15">
        <f t="shared" si="123"/>
        <v>3032.0520000000001</v>
      </c>
      <c r="Q522" s="15">
        <f t="shared" si="124"/>
        <v>57277.440000000002</v>
      </c>
      <c r="R522" s="15">
        <f t="shared" si="125"/>
        <v>32228.929199999999</v>
      </c>
      <c r="S522" s="15">
        <f t="shared" si="126"/>
        <v>2125.44</v>
      </c>
      <c r="T522" s="17"/>
      <c r="U522" s="17"/>
      <c r="V522" s="17"/>
      <c r="W522" s="17"/>
      <c r="X522" s="17"/>
      <c r="Y522" s="17"/>
      <c r="Z522" s="17"/>
    </row>
    <row r="523" spans="1:26" x14ac:dyDescent="0.2">
      <c r="A523" s="13"/>
      <c r="B523" s="13"/>
      <c r="C523" s="13">
        <v>30795</v>
      </c>
      <c r="D523" s="13" t="s">
        <v>50</v>
      </c>
      <c r="E523" s="13" t="s">
        <v>36</v>
      </c>
      <c r="F523" s="13" t="s">
        <v>34</v>
      </c>
      <c r="G523" s="13">
        <v>501444</v>
      </c>
      <c r="H523" s="13">
        <v>15</v>
      </c>
      <c r="I523" s="15">
        <v>178356</v>
      </c>
      <c r="J523" s="15">
        <v>0</v>
      </c>
      <c r="K523" s="15">
        <v>14863</v>
      </c>
      <c r="L523" s="15">
        <f t="shared" si="121"/>
        <v>11574.119999999999</v>
      </c>
      <c r="M523" s="15">
        <f t="shared" si="122"/>
        <v>123.60000000000001</v>
      </c>
      <c r="N523" s="16"/>
      <c r="O523" s="16"/>
      <c r="P523" s="15">
        <f t="shared" si="123"/>
        <v>3032.0520000000001</v>
      </c>
      <c r="Q523" s="15">
        <f t="shared" si="124"/>
        <v>57277.440000000002</v>
      </c>
      <c r="R523" s="15">
        <f t="shared" si="125"/>
        <v>32228.929199999999</v>
      </c>
      <c r="S523" s="15">
        <f t="shared" si="126"/>
        <v>2125.44</v>
      </c>
      <c r="T523" s="17"/>
      <c r="U523" s="17"/>
      <c r="V523" s="17"/>
      <c r="W523" s="17"/>
      <c r="X523" s="17"/>
      <c r="Y523" s="17"/>
      <c r="Z523" s="17"/>
    </row>
    <row r="524" spans="1:26" x14ac:dyDescent="0.2">
      <c r="A524" s="13"/>
      <c r="B524" s="13"/>
      <c r="C524" s="13">
        <v>33954</v>
      </c>
      <c r="D524" s="13" t="s">
        <v>140</v>
      </c>
      <c r="E524" s="13" t="s">
        <v>36</v>
      </c>
      <c r="F524" s="13" t="s">
        <v>34</v>
      </c>
      <c r="G524" s="13">
        <v>501444</v>
      </c>
      <c r="H524" s="13">
        <v>10102</v>
      </c>
      <c r="I524" s="15">
        <v>279948</v>
      </c>
      <c r="J524" s="15">
        <f>500*12</f>
        <v>6000</v>
      </c>
      <c r="K524" s="15">
        <v>23329</v>
      </c>
      <c r="L524" s="15">
        <f t="shared" si="121"/>
        <v>11574.119999999999</v>
      </c>
      <c r="M524" s="15">
        <f t="shared" si="122"/>
        <v>123.60000000000001</v>
      </c>
      <c r="N524" s="16"/>
      <c r="O524" s="16"/>
      <c r="P524" s="15">
        <f t="shared" si="123"/>
        <v>4759.116</v>
      </c>
      <c r="Q524" s="15">
        <f t="shared" si="124"/>
        <v>57277.440000000002</v>
      </c>
      <c r="R524" s="15">
        <f t="shared" si="125"/>
        <v>50586.603600000002</v>
      </c>
      <c r="S524" s="15">
        <f t="shared" si="126"/>
        <v>2125.44</v>
      </c>
      <c r="T524" s="17"/>
      <c r="U524" s="17"/>
      <c r="V524" s="17"/>
      <c r="W524" s="17"/>
      <c r="X524" s="17"/>
      <c r="Y524" s="17"/>
      <c r="Z524" s="17"/>
    </row>
    <row r="525" spans="1:26" x14ac:dyDescent="0.2">
      <c r="A525" s="13"/>
      <c r="B525" s="13"/>
      <c r="C525" s="13">
        <v>34238</v>
      </c>
      <c r="D525" s="13" t="s">
        <v>139</v>
      </c>
      <c r="E525" s="13" t="s">
        <v>36</v>
      </c>
      <c r="F525" s="13" t="s">
        <v>34</v>
      </c>
      <c r="G525" s="13">
        <v>501444</v>
      </c>
      <c r="H525" s="13">
        <v>11</v>
      </c>
      <c r="I525" s="15">
        <v>255084</v>
      </c>
      <c r="J525" s="15">
        <v>0</v>
      </c>
      <c r="K525" s="15">
        <v>21257</v>
      </c>
      <c r="L525" s="15">
        <f t="shared" si="121"/>
        <v>11574.119999999999</v>
      </c>
      <c r="M525" s="15">
        <f t="shared" si="122"/>
        <v>123.60000000000001</v>
      </c>
      <c r="N525" s="16"/>
      <c r="O525" s="16"/>
      <c r="P525" s="15">
        <f t="shared" si="123"/>
        <v>4336.4279999999999</v>
      </c>
      <c r="Q525" s="15">
        <f t="shared" si="124"/>
        <v>57277.440000000002</v>
      </c>
      <c r="R525" s="15">
        <f t="shared" si="125"/>
        <v>46093.678800000002</v>
      </c>
      <c r="S525" s="15">
        <f t="shared" si="126"/>
        <v>2125.44</v>
      </c>
      <c r="T525" s="17"/>
      <c r="U525" s="17"/>
      <c r="V525" s="17"/>
      <c r="W525" s="17"/>
      <c r="X525" s="17"/>
      <c r="Y525" s="17"/>
      <c r="Z525" s="17"/>
    </row>
    <row r="526" spans="1:26" x14ac:dyDescent="0.2">
      <c r="A526" s="13"/>
      <c r="B526" s="13"/>
      <c r="C526" s="13">
        <v>34416</v>
      </c>
      <c r="D526" s="13" t="s">
        <v>145</v>
      </c>
      <c r="E526" s="13" t="s">
        <v>36</v>
      </c>
      <c r="F526" s="13" t="s">
        <v>34</v>
      </c>
      <c r="G526" s="13">
        <v>501444</v>
      </c>
      <c r="H526" s="13">
        <v>44774</v>
      </c>
      <c r="I526" s="15">
        <v>364788</v>
      </c>
      <c r="J526" s="15">
        <v>0</v>
      </c>
      <c r="K526" s="15">
        <v>30399</v>
      </c>
      <c r="L526" s="15">
        <f t="shared" si="121"/>
        <v>11574.119999999999</v>
      </c>
      <c r="M526" s="15">
        <f t="shared" si="122"/>
        <v>123.60000000000001</v>
      </c>
      <c r="N526" s="16"/>
      <c r="O526" s="16"/>
      <c r="P526" s="15">
        <f t="shared" si="123"/>
        <v>6201.3960000000006</v>
      </c>
      <c r="Q526" s="15">
        <f t="shared" si="124"/>
        <v>57277.440000000002</v>
      </c>
      <c r="R526" s="15">
        <f t="shared" si="125"/>
        <v>65917.191600000006</v>
      </c>
      <c r="S526" s="15">
        <f t="shared" si="126"/>
        <v>2125.44</v>
      </c>
      <c r="T526" s="17"/>
      <c r="U526" s="17"/>
      <c r="V526" s="17"/>
      <c r="W526" s="17"/>
      <c r="X526" s="17"/>
      <c r="Y526" s="17"/>
      <c r="Z526" s="17"/>
    </row>
    <row r="527" spans="1:26" x14ac:dyDescent="0.2">
      <c r="A527" s="13"/>
      <c r="B527" s="13"/>
      <c r="C527" s="13">
        <v>35570</v>
      </c>
      <c r="D527" s="13" t="s">
        <v>214</v>
      </c>
      <c r="E527" s="13" t="s">
        <v>36</v>
      </c>
      <c r="F527" s="13" t="s">
        <v>34</v>
      </c>
      <c r="G527" s="13">
        <v>501444</v>
      </c>
      <c r="H527" s="13">
        <v>11</v>
      </c>
      <c r="I527" s="15">
        <v>238164</v>
      </c>
      <c r="J527" s="15">
        <v>0</v>
      </c>
      <c r="K527" s="15">
        <v>19847</v>
      </c>
      <c r="L527" s="15">
        <f t="shared" si="121"/>
        <v>11574.119999999999</v>
      </c>
      <c r="M527" s="15">
        <f t="shared" si="122"/>
        <v>123.60000000000001</v>
      </c>
      <c r="N527" s="16"/>
      <c r="O527" s="16"/>
      <c r="P527" s="15">
        <f t="shared" si="123"/>
        <v>4048.7880000000005</v>
      </c>
      <c r="Q527" s="15">
        <f t="shared" si="124"/>
        <v>57277.440000000002</v>
      </c>
      <c r="R527" s="15">
        <f t="shared" si="125"/>
        <v>43036.234799999998</v>
      </c>
      <c r="S527" s="15">
        <f t="shared" si="126"/>
        <v>2125.44</v>
      </c>
      <c r="T527" s="17"/>
      <c r="U527" s="17"/>
      <c r="V527" s="17"/>
      <c r="W527" s="17"/>
      <c r="X527" s="17"/>
      <c r="Y527" s="17"/>
      <c r="Z527" s="17"/>
    </row>
    <row r="528" spans="1:26" x14ac:dyDescent="0.2">
      <c r="A528" s="13"/>
      <c r="B528" s="13"/>
      <c r="C528" s="13">
        <v>36061</v>
      </c>
      <c r="D528" s="13" t="s">
        <v>140</v>
      </c>
      <c r="E528" s="13" t="s">
        <v>36</v>
      </c>
      <c r="F528" s="13" t="s">
        <v>37</v>
      </c>
      <c r="G528" s="13">
        <v>501444</v>
      </c>
      <c r="H528" s="13">
        <v>12122</v>
      </c>
      <c r="I528" s="15">
        <v>223332</v>
      </c>
      <c r="J528" s="15">
        <v>0</v>
      </c>
      <c r="K528" s="15">
        <v>18611</v>
      </c>
      <c r="L528" s="15">
        <f t="shared" si="121"/>
        <v>11574.119999999999</v>
      </c>
      <c r="M528" s="15">
        <f t="shared" si="122"/>
        <v>123.60000000000001</v>
      </c>
      <c r="N528" s="16"/>
      <c r="O528" s="16"/>
      <c r="P528" s="15">
        <f t="shared" si="123"/>
        <v>3796.6440000000002</v>
      </c>
      <c r="Q528" s="15">
        <f t="shared" si="124"/>
        <v>57277.440000000002</v>
      </c>
      <c r="R528" s="15">
        <f t="shared" si="125"/>
        <v>40356.092400000001</v>
      </c>
      <c r="S528" s="15">
        <f t="shared" si="126"/>
        <v>2125.44</v>
      </c>
      <c r="T528" s="17"/>
      <c r="U528" s="17"/>
      <c r="V528" s="17"/>
      <c r="W528" s="17"/>
      <c r="X528" s="17"/>
      <c r="Y528" s="17"/>
      <c r="Z528" s="17"/>
    </row>
    <row r="529" spans="1:26" x14ac:dyDescent="0.2">
      <c r="A529" s="13"/>
      <c r="B529" s="13"/>
      <c r="C529" s="13">
        <v>38098</v>
      </c>
      <c r="D529" s="13" t="s">
        <v>140</v>
      </c>
      <c r="E529" s="13" t="s">
        <v>36</v>
      </c>
      <c r="F529" s="13" t="s">
        <v>34</v>
      </c>
      <c r="G529" s="13">
        <v>501444</v>
      </c>
      <c r="H529" s="13">
        <v>12122</v>
      </c>
      <c r="I529" s="15">
        <v>223332</v>
      </c>
      <c r="J529" s="15">
        <v>0</v>
      </c>
      <c r="K529" s="15">
        <v>18611</v>
      </c>
      <c r="L529" s="15">
        <f t="shared" si="121"/>
        <v>11574.119999999999</v>
      </c>
      <c r="M529" s="15">
        <f t="shared" si="122"/>
        <v>123.60000000000001</v>
      </c>
      <c r="N529" s="16"/>
      <c r="O529" s="16"/>
      <c r="P529" s="15">
        <f t="shared" si="123"/>
        <v>3796.6440000000002</v>
      </c>
      <c r="Q529" s="15">
        <f t="shared" si="124"/>
        <v>57277.440000000002</v>
      </c>
      <c r="R529" s="15">
        <f t="shared" si="125"/>
        <v>40356.092400000001</v>
      </c>
      <c r="S529" s="15">
        <f t="shared" si="126"/>
        <v>2125.44</v>
      </c>
      <c r="T529" s="17"/>
      <c r="U529" s="17"/>
      <c r="V529" s="17"/>
      <c r="W529" s="17"/>
      <c r="X529" s="17"/>
      <c r="Y529" s="17"/>
      <c r="Z529" s="17"/>
    </row>
    <row r="530" spans="1:26" x14ac:dyDescent="0.2">
      <c r="A530" s="13"/>
      <c r="B530" s="13"/>
      <c r="C530" s="13">
        <v>39725</v>
      </c>
      <c r="D530" s="13" t="s">
        <v>50</v>
      </c>
      <c r="E530" s="13" t="s">
        <v>36</v>
      </c>
      <c r="F530" s="13" t="s">
        <v>34</v>
      </c>
      <c r="G530" s="13">
        <v>501444</v>
      </c>
      <c r="H530" s="13">
        <v>15</v>
      </c>
      <c r="I530" s="15">
        <v>178356</v>
      </c>
      <c r="J530" s="15">
        <v>0</v>
      </c>
      <c r="K530" s="15">
        <v>14863</v>
      </c>
      <c r="L530" s="15">
        <f t="shared" si="121"/>
        <v>11574.119999999999</v>
      </c>
      <c r="M530" s="15">
        <f t="shared" si="122"/>
        <v>123.60000000000001</v>
      </c>
      <c r="N530" s="16"/>
      <c r="O530" s="16"/>
      <c r="P530" s="15">
        <f t="shared" si="123"/>
        <v>3032.0520000000001</v>
      </c>
      <c r="Q530" s="15">
        <f t="shared" si="124"/>
        <v>57277.440000000002</v>
      </c>
      <c r="R530" s="15">
        <f t="shared" si="125"/>
        <v>32228.929199999999</v>
      </c>
      <c r="S530" s="15">
        <f t="shared" si="126"/>
        <v>2125.44</v>
      </c>
      <c r="T530" s="17"/>
      <c r="U530" s="17"/>
      <c r="V530" s="17"/>
      <c r="W530" s="17"/>
      <c r="X530" s="17"/>
      <c r="Y530" s="17"/>
      <c r="Z530" s="17"/>
    </row>
    <row r="531" spans="1:26" x14ac:dyDescent="0.2">
      <c r="A531" s="13"/>
      <c r="B531" s="13"/>
      <c r="C531" s="13">
        <v>40086</v>
      </c>
      <c r="D531" s="13" t="s">
        <v>152</v>
      </c>
      <c r="E531" s="13" t="s">
        <v>36</v>
      </c>
      <c r="F531" s="13" t="s">
        <v>34</v>
      </c>
      <c r="G531" s="13">
        <v>501444</v>
      </c>
      <c r="H531" s="13">
        <v>8</v>
      </c>
      <c r="I531" s="15">
        <v>382524</v>
      </c>
      <c r="J531" s="15">
        <v>0</v>
      </c>
      <c r="K531" s="15">
        <v>31877</v>
      </c>
      <c r="L531" s="15">
        <f t="shared" si="121"/>
        <v>11574.119999999999</v>
      </c>
      <c r="M531" s="15">
        <f t="shared" si="122"/>
        <v>123.60000000000001</v>
      </c>
      <c r="N531" s="16"/>
      <c r="O531" s="16"/>
      <c r="P531" s="15">
        <f t="shared" si="123"/>
        <v>6502.9080000000004</v>
      </c>
      <c r="Q531" s="15">
        <f t="shared" si="124"/>
        <v>57277.440000000002</v>
      </c>
      <c r="R531" s="15">
        <f t="shared" si="125"/>
        <v>69122.086800000005</v>
      </c>
      <c r="S531" s="15">
        <f t="shared" si="126"/>
        <v>2125.44</v>
      </c>
      <c r="T531" s="17"/>
      <c r="U531" s="17"/>
      <c r="V531" s="17"/>
      <c r="W531" s="17"/>
      <c r="X531" s="17"/>
      <c r="Y531" s="17"/>
      <c r="Z531" s="17"/>
    </row>
    <row r="532" spans="1:26" x14ac:dyDescent="0.2">
      <c r="A532" s="13"/>
      <c r="B532" s="13"/>
      <c r="C532" s="13">
        <v>40235</v>
      </c>
      <c r="D532" s="13" t="s">
        <v>215</v>
      </c>
      <c r="E532" s="13" t="s">
        <v>36</v>
      </c>
      <c r="F532" s="13" t="s">
        <v>34</v>
      </c>
      <c r="G532" s="13">
        <v>501444</v>
      </c>
      <c r="H532" s="13">
        <v>15</v>
      </c>
      <c r="I532" s="15">
        <v>178356</v>
      </c>
      <c r="J532" s="15">
        <v>0</v>
      </c>
      <c r="K532" s="15">
        <v>14863</v>
      </c>
      <c r="L532" s="15">
        <f t="shared" si="121"/>
        <v>11574.119999999999</v>
      </c>
      <c r="M532" s="15">
        <f t="shared" si="122"/>
        <v>123.60000000000001</v>
      </c>
      <c r="N532" s="16"/>
      <c r="O532" s="16"/>
      <c r="P532" s="15">
        <f t="shared" si="123"/>
        <v>3032.0520000000001</v>
      </c>
      <c r="Q532" s="15">
        <f t="shared" si="124"/>
        <v>57277.440000000002</v>
      </c>
      <c r="R532" s="15">
        <f t="shared" si="125"/>
        <v>32228.929199999999</v>
      </c>
      <c r="S532" s="15">
        <f t="shared" si="126"/>
        <v>2125.44</v>
      </c>
      <c r="T532" s="17"/>
      <c r="U532" s="17"/>
      <c r="V532" s="17"/>
      <c r="W532" s="17"/>
      <c r="X532" s="17"/>
      <c r="Y532" s="17"/>
      <c r="Z532" s="17"/>
    </row>
    <row r="533" spans="1:26" x14ac:dyDescent="0.2">
      <c r="A533" s="13"/>
      <c r="B533" s="13"/>
      <c r="C533" s="13">
        <v>40316</v>
      </c>
      <c r="D533" s="13" t="s">
        <v>50</v>
      </c>
      <c r="E533" s="13" t="s">
        <v>36</v>
      </c>
      <c r="F533" s="13" t="s">
        <v>34</v>
      </c>
      <c r="G533" s="13">
        <v>501444</v>
      </c>
      <c r="H533" s="13">
        <v>15</v>
      </c>
      <c r="I533" s="15">
        <v>178356</v>
      </c>
      <c r="J533" s="15">
        <v>0</v>
      </c>
      <c r="K533" s="15">
        <v>14863</v>
      </c>
      <c r="L533" s="15">
        <f t="shared" si="121"/>
        <v>11574.119999999999</v>
      </c>
      <c r="M533" s="15">
        <f t="shared" si="122"/>
        <v>123.60000000000001</v>
      </c>
      <c r="N533" s="16"/>
      <c r="O533" s="16"/>
      <c r="P533" s="15">
        <f t="shared" si="123"/>
        <v>3032.0520000000001</v>
      </c>
      <c r="Q533" s="15">
        <f t="shared" si="124"/>
        <v>57277.440000000002</v>
      </c>
      <c r="R533" s="15">
        <f t="shared" si="125"/>
        <v>32228.929199999999</v>
      </c>
      <c r="S533" s="15">
        <f t="shared" si="126"/>
        <v>2125.44</v>
      </c>
      <c r="T533" s="17"/>
      <c r="U533" s="17"/>
      <c r="V533" s="17"/>
      <c r="W533" s="17"/>
      <c r="X533" s="17"/>
      <c r="Y533" s="17"/>
      <c r="Z533" s="17"/>
    </row>
    <row r="534" spans="1:26" x14ac:dyDescent="0.2">
      <c r="A534" s="13"/>
      <c r="B534" s="13"/>
      <c r="C534" s="13">
        <v>40468</v>
      </c>
      <c r="D534" s="13" t="s">
        <v>196</v>
      </c>
      <c r="E534" s="13" t="s">
        <v>36</v>
      </c>
      <c r="F534" s="13" t="s">
        <v>34</v>
      </c>
      <c r="G534" s="13">
        <v>501444</v>
      </c>
      <c r="H534" s="13">
        <v>12</v>
      </c>
      <c r="I534" s="15">
        <v>218064</v>
      </c>
      <c r="J534" s="15">
        <v>0</v>
      </c>
      <c r="K534" s="15">
        <v>18172</v>
      </c>
      <c r="L534" s="15">
        <f t="shared" si="121"/>
        <v>11574.119999999999</v>
      </c>
      <c r="M534" s="15">
        <f t="shared" si="122"/>
        <v>123.60000000000001</v>
      </c>
      <c r="N534" s="16"/>
      <c r="O534" s="16"/>
      <c r="P534" s="15">
        <f t="shared" si="123"/>
        <v>3707.0880000000002</v>
      </c>
      <c r="Q534" s="15">
        <f t="shared" si="124"/>
        <v>57277.440000000002</v>
      </c>
      <c r="R534" s="15">
        <f t="shared" si="125"/>
        <v>39404.164799999999</v>
      </c>
      <c r="S534" s="15">
        <f t="shared" si="126"/>
        <v>2125.44</v>
      </c>
      <c r="T534" s="17"/>
      <c r="U534" s="17"/>
      <c r="V534" s="17"/>
      <c r="W534" s="17"/>
      <c r="X534" s="17"/>
      <c r="Y534" s="17"/>
      <c r="Z534" s="17"/>
    </row>
    <row r="535" spans="1:26" x14ac:dyDescent="0.2">
      <c r="A535" s="13"/>
      <c r="B535" s="13"/>
      <c r="C535" s="13">
        <v>40714</v>
      </c>
      <c r="D535" s="13" t="s">
        <v>50</v>
      </c>
      <c r="E535" s="13" t="s">
        <v>36</v>
      </c>
      <c r="F535" s="13" t="s">
        <v>34</v>
      </c>
      <c r="G535" s="13">
        <v>501444</v>
      </c>
      <c r="H535" s="13">
        <v>15</v>
      </c>
      <c r="I535" s="15">
        <v>178356</v>
      </c>
      <c r="J535" s="15">
        <v>0</v>
      </c>
      <c r="K535" s="15">
        <v>14863</v>
      </c>
      <c r="L535" s="15">
        <f t="shared" si="121"/>
        <v>11574.119999999999</v>
      </c>
      <c r="M535" s="15">
        <f t="shared" si="122"/>
        <v>123.60000000000001</v>
      </c>
      <c r="N535" s="16"/>
      <c r="O535" s="16"/>
      <c r="P535" s="15">
        <f t="shared" si="123"/>
        <v>3032.0520000000001</v>
      </c>
      <c r="Q535" s="15">
        <f t="shared" si="124"/>
        <v>57277.440000000002</v>
      </c>
      <c r="R535" s="15">
        <f t="shared" si="125"/>
        <v>32228.929199999999</v>
      </c>
      <c r="S535" s="15">
        <f t="shared" si="126"/>
        <v>2125.44</v>
      </c>
      <c r="T535" s="17"/>
      <c r="U535" s="17"/>
      <c r="V535" s="17"/>
      <c r="W535" s="17"/>
      <c r="X535" s="17"/>
      <c r="Y535" s="17"/>
      <c r="Z535" s="17"/>
    </row>
    <row r="536" spans="1:26" x14ac:dyDescent="0.2">
      <c r="A536" s="13"/>
      <c r="B536" s="13"/>
      <c r="C536" s="13">
        <v>44260</v>
      </c>
      <c r="D536" s="13" t="s">
        <v>139</v>
      </c>
      <c r="E536" s="13" t="s">
        <v>36</v>
      </c>
      <c r="F536" s="13" t="s">
        <v>34</v>
      </c>
      <c r="G536" s="13">
        <v>501444</v>
      </c>
      <c r="H536" s="13">
        <v>11</v>
      </c>
      <c r="I536" s="15">
        <v>255084</v>
      </c>
      <c r="J536" s="15">
        <f>500*12</f>
        <v>6000</v>
      </c>
      <c r="K536" s="15">
        <v>21257</v>
      </c>
      <c r="L536" s="15">
        <f t="shared" si="121"/>
        <v>11574.119999999999</v>
      </c>
      <c r="M536" s="15">
        <f t="shared" si="122"/>
        <v>123.60000000000001</v>
      </c>
      <c r="N536" s="16"/>
      <c r="O536" s="16"/>
      <c r="P536" s="15">
        <f t="shared" si="123"/>
        <v>4336.4279999999999</v>
      </c>
      <c r="Q536" s="15">
        <f t="shared" si="124"/>
        <v>57277.440000000002</v>
      </c>
      <c r="R536" s="15">
        <f t="shared" si="125"/>
        <v>46093.678800000002</v>
      </c>
      <c r="S536" s="15">
        <f t="shared" si="126"/>
        <v>2125.44</v>
      </c>
      <c r="T536" s="17"/>
      <c r="U536" s="17"/>
      <c r="V536" s="17"/>
      <c r="W536" s="17"/>
      <c r="X536" s="17"/>
      <c r="Y536" s="17"/>
      <c r="Z536" s="17"/>
    </row>
    <row r="537" spans="1:26" x14ac:dyDescent="0.2">
      <c r="A537" s="13"/>
      <c r="B537" s="13"/>
      <c r="C537" s="13">
        <v>44341</v>
      </c>
      <c r="D537" s="13" t="s">
        <v>214</v>
      </c>
      <c r="E537" s="13" t="s">
        <v>36</v>
      </c>
      <c r="F537" s="13" t="s">
        <v>34</v>
      </c>
      <c r="G537" s="13">
        <v>501444</v>
      </c>
      <c r="H537" s="13">
        <v>11</v>
      </c>
      <c r="I537" s="15">
        <v>238164</v>
      </c>
      <c r="J537" s="15">
        <v>0</v>
      </c>
      <c r="K537" s="15">
        <v>19847</v>
      </c>
      <c r="L537" s="15">
        <f t="shared" si="121"/>
        <v>11574.119999999999</v>
      </c>
      <c r="M537" s="15">
        <f t="shared" si="122"/>
        <v>123.60000000000001</v>
      </c>
      <c r="N537" s="16"/>
      <c r="O537" s="16"/>
      <c r="P537" s="15">
        <f t="shared" si="123"/>
        <v>4048.7880000000005</v>
      </c>
      <c r="Q537" s="15">
        <f t="shared" si="124"/>
        <v>57277.440000000002</v>
      </c>
      <c r="R537" s="15">
        <f t="shared" si="125"/>
        <v>43036.234799999998</v>
      </c>
      <c r="S537" s="15">
        <f t="shared" si="126"/>
        <v>2125.44</v>
      </c>
      <c r="T537" s="17"/>
      <c r="U537" s="17"/>
      <c r="V537" s="17"/>
      <c r="W537" s="17"/>
      <c r="X537" s="17"/>
      <c r="Y537" s="17"/>
      <c r="Z537" s="17"/>
    </row>
    <row r="538" spans="1:26" x14ac:dyDescent="0.2">
      <c r="A538" s="13"/>
      <c r="B538" s="13"/>
      <c r="C538" s="13">
        <v>44354</v>
      </c>
      <c r="D538" s="13" t="s">
        <v>50</v>
      </c>
      <c r="E538" s="13" t="s">
        <v>36</v>
      </c>
      <c r="F538" s="13" t="s">
        <v>34</v>
      </c>
      <c r="G538" s="13">
        <v>501444</v>
      </c>
      <c r="H538" s="13">
        <v>15</v>
      </c>
      <c r="I538" s="15">
        <v>178356</v>
      </c>
      <c r="J538" s="15">
        <v>0</v>
      </c>
      <c r="K538" s="15">
        <v>14863</v>
      </c>
      <c r="L538" s="15">
        <f t="shared" si="121"/>
        <v>11574.119999999999</v>
      </c>
      <c r="M538" s="15">
        <f t="shared" si="122"/>
        <v>123.60000000000001</v>
      </c>
      <c r="N538" s="16"/>
      <c r="O538" s="16"/>
      <c r="P538" s="15">
        <f t="shared" si="123"/>
        <v>3032.0520000000001</v>
      </c>
      <c r="Q538" s="15">
        <f t="shared" si="124"/>
        <v>57277.440000000002</v>
      </c>
      <c r="R538" s="15">
        <f t="shared" si="125"/>
        <v>32228.929199999999</v>
      </c>
      <c r="S538" s="15">
        <f t="shared" si="126"/>
        <v>2125.44</v>
      </c>
      <c r="T538" s="17"/>
      <c r="U538" s="17"/>
      <c r="V538" s="17"/>
      <c r="W538" s="17"/>
      <c r="X538" s="17"/>
      <c r="Y538" s="17"/>
      <c r="Z538" s="17"/>
    </row>
    <row r="539" spans="1:26" x14ac:dyDescent="0.2">
      <c r="A539" s="13"/>
      <c r="B539" s="13"/>
      <c r="C539" s="13">
        <v>51570</v>
      </c>
      <c r="D539" s="13" t="s">
        <v>216</v>
      </c>
      <c r="E539" s="13" t="s">
        <v>36</v>
      </c>
      <c r="F539" s="13" t="s">
        <v>34</v>
      </c>
      <c r="G539" s="13">
        <v>501444</v>
      </c>
      <c r="H539" s="13">
        <v>13</v>
      </c>
      <c r="I539" s="15">
        <v>204840</v>
      </c>
      <c r="J539" s="15">
        <v>0</v>
      </c>
      <c r="K539" s="15">
        <v>17070</v>
      </c>
      <c r="L539" s="15">
        <f t="shared" si="121"/>
        <v>11574.119999999999</v>
      </c>
      <c r="M539" s="15">
        <f t="shared" si="122"/>
        <v>123.60000000000001</v>
      </c>
      <c r="N539" s="16"/>
      <c r="O539" s="16"/>
      <c r="P539" s="15">
        <f t="shared" si="123"/>
        <v>3482.28</v>
      </c>
      <c r="Q539" s="15">
        <f t="shared" si="124"/>
        <v>57277.440000000002</v>
      </c>
      <c r="R539" s="15">
        <f t="shared" si="125"/>
        <v>37014.588000000003</v>
      </c>
      <c r="S539" s="15">
        <f t="shared" si="126"/>
        <v>2125.44</v>
      </c>
      <c r="T539" s="17"/>
      <c r="U539" s="17"/>
      <c r="V539" s="17"/>
      <c r="W539" s="17"/>
      <c r="X539" s="17"/>
      <c r="Y539" s="17"/>
      <c r="Z539" s="17"/>
    </row>
    <row r="540" spans="1:26" x14ac:dyDescent="0.2">
      <c r="A540" s="13"/>
      <c r="B540" s="13"/>
      <c r="C540" s="13">
        <v>51583</v>
      </c>
      <c r="D540" s="13" t="s">
        <v>214</v>
      </c>
      <c r="E540" s="13" t="s">
        <v>36</v>
      </c>
      <c r="F540" s="13" t="s">
        <v>34</v>
      </c>
      <c r="G540" s="13">
        <v>501444</v>
      </c>
      <c r="H540" s="13">
        <v>11</v>
      </c>
      <c r="I540" s="15">
        <v>238164</v>
      </c>
      <c r="J540" s="15">
        <v>0</v>
      </c>
      <c r="K540" s="15">
        <v>19847</v>
      </c>
      <c r="L540" s="15">
        <f t="shared" si="121"/>
        <v>11574.119999999999</v>
      </c>
      <c r="M540" s="15">
        <f t="shared" si="122"/>
        <v>123.60000000000001</v>
      </c>
      <c r="N540" s="16"/>
      <c r="O540" s="16"/>
      <c r="P540" s="15">
        <f t="shared" si="123"/>
        <v>4048.7880000000005</v>
      </c>
      <c r="Q540" s="15">
        <f t="shared" si="124"/>
        <v>57277.440000000002</v>
      </c>
      <c r="R540" s="15">
        <f t="shared" si="125"/>
        <v>43036.234799999998</v>
      </c>
      <c r="S540" s="15">
        <f t="shared" si="126"/>
        <v>2125.44</v>
      </c>
      <c r="T540" s="17"/>
      <c r="U540" s="17"/>
      <c r="V540" s="17"/>
      <c r="W540" s="17"/>
      <c r="X540" s="17"/>
      <c r="Y540" s="17"/>
      <c r="Z540" s="17"/>
    </row>
    <row r="541" spans="1:26" x14ac:dyDescent="0.2">
      <c r="A541" s="13"/>
      <c r="B541" s="13"/>
      <c r="C541" s="13">
        <v>51790</v>
      </c>
      <c r="D541" s="13" t="s">
        <v>50</v>
      </c>
      <c r="E541" s="13" t="s">
        <v>36</v>
      </c>
      <c r="F541" s="13" t="s">
        <v>34</v>
      </c>
      <c r="G541" s="13">
        <v>501444</v>
      </c>
      <c r="H541" s="13">
        <v>15</v>
      </c>
      <c r="I541" s="15">
        <v>178356</v>
      </c>
      <c r="J541" s="15">
        <v>0</v>
      </c>
      <c r="K541" s="15">
        <v>14863</v>
      </c>
      <c r="L541" s="15">
        <f t="shared" si="121"/>
        <v>11574.119999999999</v>
      </c>
      <c r="M541" s="15">
        <f t="shared" si="122"/>
        <v>123.60000000000001</v>
      </c>
      <c r="N541" s="16"/>
      <c r="O541" s="16"/>
      <c r="P541" s="15">
        <f t="shared" si="123"/>
        <v>3032.0520000000001</v>
      </c>
      <c r="Q541" s="15">
        <f t="shared" si="124"/>
        <v>57277.440000000002</v>
      </c>
      <c r="R541" s="15">
        <f t="shared" si="125"/>
        <v>32228.929199999999</v>
      </c>
      <c r="S541" s="15">
        <f t="shared" si="126"/>
        <v>2125.44</v>
      </c>
      <c r="T541" s="17"/>
      <c r="U541" s="17"/>
      <c r="V541" s="17"/>
      <c r="W541" s="17"/>
      <c r="X541" s="17"/>
      <c r="Y541" s="17"/>
      <c r="Z541" s="17"/>
    </row>
    <row r="542" spans="1:26" x14ac:dyDescent="0.2">
      <c r="A542" s="13"/>
      <c r="B542" s="13"/>
      <c r="C542" s="13">
        <v>51855</v>
      </c>
      <c r="D542" s="13" t="s">
        <v>133</v>
      </c>
      <c r="E542" s="13" t="s">
        <v>36</v>
      </c>
      <c r="F542" s="13" t="s">
        <v>34</v>
      </c>
      <c r="G542" s="13">
        <v>501444</v>
      </c>
      <c r="H542" s="13">
        <v>9</v>
      </c>
      <c r="I542" s="15">
        <v>349320</v>
      </c>
      <c r="J542" s="15">
        <f>500*12</f>
        <v>6000</v>
      </c>
      <c r="K542" s="15">
        <v>29110</v>
      </c>
      <c r="L542" s="15">
        <f t="shared" si="121"/>
        <v>11574.119999999999</v>
      </c>
      <c r="M542" s="15">
        <f t="shared" si="122"/>
        <v>123.60000000000001</v>
      </c>
      <c r="N542" s="16"/>
      <c r="O542" s="16"/>
      <c r="P542" s="15">
        <f t="shared" si="123"/>
        <v>5938.4400000000005</v>
      </c>
      <c r="Q542" s="15">
        <f t="shared" si="124"/>
        <v>57277.440000000002</v>
      </c>
      <c r="R542" s="15">
        <f t="shared" si="125"/>
        <v>63122.124000000003</v>
      </c>
      <c r="S542" s="15">
        <f t="shared" si="126"/>
        <v>2125.44</v>
      </c>
      <c r="T542" s="17"/>
      <c r="U542" s="17"/>
      <c r="V542" s="17"/>
      <c r="W542" s="17"/>
      <c r="X542" s="17"/>
      <c r="Y542" s="17"/>
      <c r="Z542" s="17"/>
    </row>
    <row r="543" spans="1:26" x14ac:dyDescent="0.2">
      <c r="A543" s="13"/>
      <c r="B543" s="13"/>
      <c r="C543" s="13">
        <v>56559</v>
      </c>
      <c r="D543" s="13" t="s">
        <v>211</v>
      </c>
      <c r="E543" s="13" t="s">
        <v>36</v>
      </c>
      <c r="F543" s="13" t="s">
        <v>34</v>
      </c>
      <c r="G543" s="13">
        <v>501444</v>
      </c>
      <c r="H543" s="13">
        <v>8</v>
      </c>
      <c r="I543" s="15">
        <v>391380</v>
      </c>
      <c r="J543" s="15">
        <f>500*12</f>
        <v>6000</v>
      </c>
      <c r="K543" s="15">
        <v>32615</v>
      </c>
      <c r="L543" s="15">
        <f t="shared" si="121"/>
        <v>11574.119999999999</v>
      </c>
      <c r="M543" s="15">
        <f t="shared" si="122"/>
        <v>123.60000000000001</v>
      </c>
      <c r="N543" s="16"/>
      <c r="O543" s="16"/>
      <c r="P543" s="15">
        <f t="shared" si="123"/>
        <v>6653.46</v>
      </c>
      <c r="Q543" s="15">
        <f t="shared" si="124"/>
        <v>57277.440000000002</v>
      </c>
      <c r="R543" s="15">
        <f t="shared" si="125"/>
        <v>70722.365999999995</v>
      </c>
      <c r="S543" s="15">
        <f t="shared" si="126"/>
        <v>2125.44</v>
      </c>
      <c r="T543" s="17"/>
      <c r="U543" s="17"/>
      <c r="V543" s="17"/>
      <c r="W543" s="17"/>
      <c r="X543" s="17"/>
      <c r="Y543" s="17"/>
      <c r="Z543" s="17"/>
    </row>
    <row r="544" spans="1:26" x14ac:dyDescent="0.2">
      <c r="A544" s="13"/>
      <c r="B544" s="13"/>
      <c r="C544" s="13">
        <v>57406</v>
      </c>
      <c r="D544" s="13" t="s">
        <v>50</v>
      </c>
      <c r="E544" s="13" t="s">
        <v>36</v>
      </c>
      <c r="F544" s="13" t="s">
        <v>34</v>
      </c>
      <c r="G544" s="13">
        <v>501444</v>
      </c>
      <c r="H544" s="13">
        <v>15</v>
      </c>
      <c r="I544" s="15">
        <v>178356</v>
      </c>
      <c r="J544" s="15">
        <v>0</v>
      </c>
      <c r="K544" s="15">
        <v>14863</v>
      </c>
      <c r="L544" s="15">
        <f t="shared" si="121"/>
        <v>11574.119999999999</v>
      </c>
      <c r="M544" s="15">
        <f t="shared" si="122"/>
        <v>123.60000000000001</v>
      </c>
      <c r="N544" s="16"/>
      <c r="O544" s="16"/>
      <c r="P544" s="15">
        <f t="shared" si="123"/>
        <v>3032.0520000000001</v>
      </c>
      <c r="Q544" s="15">
        <f t="shared" si="124"/>
        <v>57277.440000000002</v>
      </c>
      <c r="R544" s="15">
        <f t="shared" si="125"/>
        <v>32228.929199999999</v>
      </c>
      <c r="S544" s="15">
        <f t="shared" si="126"/>
        <v>2125.44</v>
      </c>
      <c r="T544" s="17"/>
      <c r="U544" s="17"/>
      <c r="V544" s="17"/>
      <c r="W544" s="17"/>
      <c r="X544" s="17"/>
      <c r="Y544" s="17"/>
      <c r="Z544" s="17"/>
    </row>
    <row r="545" spans="1:26" x14ac:dyDescent="0.2">
      <c r="A545" s="13"/>
      <c r="B545" s="13"/>
      <c r="C545" s="13">
        <v>57435</v>
      </c>
      <c r="D545" s="13" t="s">
        <v>214</v>
      </c>
      <c r="E545" s="13" t="s">
        <v>36</v>
      </c>
      <c r="F545" s="13" t="s">
        <v>34</v>
      </c>
      <c r="G545" s="13">
        <v>501444</v>
      </c>
      <c r="H545" s="13">
        <v>11</v>
      </c>
      <c r="I545" s="15">
        <v>238164</v>
      </c>
      <c r="J545" s="15">
        <v>0</v>
      </c>
      <c r="K545" s="15">
        <v>19847</v>
      </c>
      <c r="L545" s="15">
        <f t="shared" si="121"/>
        <v>11574.119999999999</v>
      </c>
      <c r="M545" s="15">
        <f t="shared" si="122"/>
        <v>123.60000000000001</v>
      </c>
      <c r="N545" s="16"/>
      <c r="O545" s="16"/>
      <c r="P545" s="15">
        <f t="shared" si="123"/>
        <v>4048.7880000000005</v>
      </c>
      <c r="Q545" s="15">
        <f t="shared" si="124"/>
        <v>57277.440000000002</v>
      </c>
      <c r="R545" s="15">
        <f t="shared" si="125"/>
        <v>43036.234799999998</v>
      </c>
      <c r="S545" s="15">
        <f t="shared" si="126"/>
        <v>2125.44</v>
      </c>
      <c r="T545" s="17"/>
      <c r="U545" s="17"/>
      <c r="V545" s="17"/>
      <c r="W545" s="17"/>
      <c r="X545" s="17"/>
      <c r="Y545" s="17"/>
      <c r="Z545" s="17"/>
    </row>
    <row r="546" spans="1:26" x14ac:dyDescent="0.2">
      <c r="A546" s="13"/>
      <c r="B546" s="13"/>
      <c r="C546" s="13">
        <v>58971</v>
      </c>
      <c r="D546" s="13" t="s">
        <v>214</v>
      </c>
      <c r="E546" s="13" t="s">
        <v>36</v>
      </c>
      <c r="F546" s="13" t="s">
        <v>34</v>
      </c>
      <c r="G546" s="13">
        <v>501444</v>
      </c>
      <c r="H546" s="13">
        <v>11</v>
      </c>
      <c r="I546" s="15">
        <v>238164</v>
      </c>
      <c r="J546" s="15">
        <v>0</v>
      </c>
      <c r="K546" s="15">
        <v>19847</v>
      </c>
      <c r="L546" s="15">
        <f t="shared" si="121"/>
        <v>11574.119999999999</v>
      </c>
      <c r="M546" s="15">
        <f t="shared" si="122"/>
        <v>123.60000000000001</v>
      </c>
      <c r="N546" s="16"/>
      <c r="O546" s="16"/>
      <c r="P546" s="15">
        <f t="shared" si="123"/>
        <v>4048.7880000000005</v>
      </c>
      <c r="Q546" s="15">
        <f t="shared" si="124"/>
        <v>57277.440000000002</v>
      </c>
      <c r="R546" s="15">
        <f t="shared" si="125"/>
        <v>43036.234799999998</v>
      </c>
      <c r="S546" s="15">
        <f t="shared" si="126"/>
        <v>2125.44</v>
      </c>
      <c r="T546" s="17"/>
      <c r="U546" s="17"/>
      <c r="V546" s="17"/>
      <c r="W546" s="17"/>
      <c r="X546" s="17"/>
      <c r="Y546" s="17"/>
      <c r="Z546" s="17"/>
    </row>
    <row r="547" spans="1:26" x14ac:dyDescent="0.2">
      <c r="A547" s="13"/>
      <c r="B547" s="13"/>
      <c r="C547" s="13">
        <v>59420</v>
      </c>
      <c r="D547" s="13" t="s">
        <v>50</v>
      </c>
      <c r="E547" s="13" t="s">
        <v>36</v>
      </c>
      <c r="F547" s="13" t="s">
        <v>34</v>
      </c>
      <c r="G547" s="13">
        <v>501444</v>
      </c>
      <c r="H547" s="13">
        <v>15</v>
      </c>
      <c r="I547" s="15">
        <v>178356</v>
      </c>
      <c r="J547" s="15">
        <v>0</v>
      </c>
      <c r="K547" s="15">
        <v>14863</v>
      </c>
      <c r="L547" s="15">
        <f t="shared" si="121"/>
        <v>11574.119999999999</v>
      </c>
      <c r="M547" s="15">
        <f t="shared" si="122"/>
        <v>123.60000000000001</v>
      </c>
      <c r="N547" s="16"/>
      <c r="O547" s="16"/>
      <c r="P547" s="15">
        <f t="shared" si="123"/>
        <v>3032.0520000000001</v>
      </c>
      <c r="Q547" s="15">
        <f t="shared" si="124"/>
        <v>57277.440000000002</v>
      </c>
      <c r="R547" s="15">
        <f t="shared" si="125"/>
        <v>32228.929199999999</v>
      </c>
      <c r="S547" s="15">
        <f t="shared" si="126"/>
        <v>2125.44</v>
      </c>
      <c r="T547" s="17"/>
      <c r="U547" s="17"/>
      <c r="V547" s="17"/>
      <c r="W547" s="17"/>
      <c r="X547" s="17"/>
      <c r="Y547" s="17"/>
      <c r="Z547" s="17"/>
    </row>
    <row r="548" spans="1:26" x14ac:dyDescent="0.2">
      <c r="A548" s="13"/>
      <c r="B548" s="13"/>
      <c r="C548" s="13">
        <v>59828</v>
      </c>
      <c r="D548" s="13" t="s">
        <v>50</v>
      </c>
      <c r="E548" s="13" t="s">
        <v>36</v>
      </c>
      <c r="F548" s="13" t="s">
        <v>37</v>
      </c>
      <c r="G548" s="13">
        <v>501444</v>
      </c>
      <c r="H548" s="13">
        <v>15</v>
      </c>
      <c r="I548" s="15">
        <v>178356</v>
      </c>
      <c r="J548" s="15">
        <v>0</v>
      </c>
      <c r="K548" s="15">
        <v>14863</v>
      </c>
      <c r="L548" s="15">
        <f t="shared" si="121"/>
        <v>11574.119999999999</v>
      </c>
      <c r="M548" s="15">
        <f t="shared" si="122"/>
        <v>123.60000000000001</v>
      </c>
      <c r="N548" s="16"/>
      <c r="O548" s="16"/>
      <c r="P548" s="15">
        <f t="shared" si="123"/>
        <v>3032.0520000000001</v>
      </c>
      <c r="Q548" s="15">
        <f t="shared" si="124"/>
        <v>57277.440000000002</v>
      </c>
      <c r="R548" s="15">
        <f t="shared" si="125"/>
        <v>32228.929199999999</v>
      </c>
      <c r="S548" s="15">
        <f t="shared" si="126"/>
        <v>2125.44</v>
      </c>
      <c r="T548" s="17"/>
      <c r="U548" s="17"/>
      <c r="V548" s="17"/>
      <c r="W548" s="17"/>
      <c r="X548" s="17"/>
      <c r="Y548" s="17"/>
      <c r="Z548" s="17"/>
    </row>
    <row r="549" spans="1:26" x14ac:dyDescent="0.2">
      <c r="A549" s="13"/>
      <c r="B549" s="13"/>
      <c r="C549" s="13">
        <v>83603</v>
      </c>
      <c r="D549" s="13" t="s">
        <v>145</v>
      </c>
      <c r="E549" s="13" t="s">
        <v>36</v>
      </c>
      <c r="F549" s="13" t="s">
        <v>34</v>
      </c>
      <c r="G549" s="13">
        <v>501444</v>
      </c>
      <c r="H549" s="13" t="s">
        <v>186</v>
      </c>
      <c r="I549" s="15">
        <v>364788</v>
      </c>
      <c r="J549" s="15">
        <f>500*12</f>
        <v>6000</v>
      </c>
      <c r="K549" s="15">
        <v>30399</v>
      </c>
      <c r="L549" s="15">
        <f t="shared" si="121"/>
        <v>11574.119999999999</v>
      </c>
      <c r="M549" s="15">
        <f t="shared" si="122"/>
        <v>123.60000000000001</v>
      </c>
      <c r="N549" s="16"/>
      <c r="O549" s="16"/>
      <c r="P549" s="15">
        <f t="shared" si="123"/>
        <v>6201.3960000000006</v>
      </c>
      <c r="Q549" s="15">
        <f t="shared" si="124"/>
        <v>57277.440000000002</v>
      </c>
      <c r="R549" s="15">
        <f t="shared" si="125"/>
        <v>65917.191600000006</v>
      </c>
      <c r="S549" s="15">
        <f t="shared" si="126"/>
        <v>2125.44</v>
      </c>
      <c r="T549" s="17"/>
      <c r="U549" s="17"/>
      <c r="V549" s="17"/>
      <c r="W549" s="17"/>
      <c r="X549" s="17"/>
      <c r="Y549" s="17"/>
      <c r="Z549" s="17"/>
    </row>
    <row r="550" spans="1:26" x14ac:dyDescent="0.2">
      <c r="A550" s="13"/>
      <c r="B550" s="13"/>
      <c r="C550" s="13">
        <v>83690</v>
      </c>
      <c r="D550" s="13" t="s">
        <v>49</v>
      </c>
      <c r="E550" s="13" t="s">
        <v>36</v>
      </c>
      <c r="F550" s="13" t="s">
        <v>37</v>
      </c>
      <c r="G550" s="13">
        <v>501444</v>
      </c>
      <c r="H550" s="13">
        <v>1110</v>
      </c>
      <c r="I550" s="15">
        <v>279948</v>
      </c>
      <c r="J550" s="15">
        <v>0</v>
      </c>
      <c r="K550" s="15">
        <v>23329</v>
      </c>
      <c r="L550" s="15">
        <f t="shared" si="121"/>
        <v>11574.119999999999</v>
      </c>
      <c r="M550" s="15">
        <f t="shared" si="122"/>
        <v>123.60000000000001</v>
      </c>
      <c r="N550" s="16"/>
      <c r="O550" s="16"/>
      <c r="P550" s="15">
        <f t="shared" si="123"/>
        <v>4759.116</v>
      </c>
      <c r="Q550" s="15">
        <f t="shared" si="124"/>
        <v>57277.440000000002</v>
      </c>
      <c r="R550" s="15">
        <f t="shared" si="125"/>
        <v>50586.603600000002</v>
      </c>
      <c r="S550" s="15">
        <f t="shared" si="126"/>
        <v>2125.44</v>
      </c>
      <c r="T550" s="17"/>
      <c r="U550" s="17"/>
      <c r="V550" s="17"/>
      <c r="W550" s="17"/>
      <c r="X550" s="17"/>
      <c r="Y550" s="17"/>
      <c r="Z550" s="17"/>
    </row>
    <row r="551" spans="1:26" x14ac:dyDescent="0.2">
      <c r="A551" s="13"/>
      <c r="B551" s="13"/>
      <c r="C551" s="13">
        <v>84592</v>
      </c>
      <c r="D551" s="13" t="s">
        <v>50</v>
      </c>
      <c r="E551" s="13" t="s">
        <v>109</v>
      </c>
      <c r="F551" s="13" t="s">
        <v>34</v>
      </c>
      <c r="G551" s="13">
        <v>501444</v>
      </c>
      <c r="H551" s="13">
        <v>15</v>
      </c>
      <c r="I551" s="15">
        <v>178356</v>
      </c>
      <c r="J551" s="15">
        <v>0</v>
      </c>
      <c r="K551" s="15">
        <v>14863</v>
      </c>
      <c r="L551" s="15">
        <f t="shared" si="121"/>
        <v>11574.119999999999</v>
      </c>
      <c r="M551" s="15">
        <f t="shared" si="122"/>
        <v>123.60000000000001</v>
      </c>
      <c r="N551" s="16"/>
      <c r="O551" s="16"/>
      <c r="P551" s="15">
        <f t="shared" si="123"/>
        <v>3032.0520000000001</v>
      </c>
      <c r="Q551" s="15">
        <f t="shared" si="124"/>
        <v>57277.440000000002</v>
      </c>
      <c r="R551" s="15">
        <f t="shared" si="125"/>
        <v>32228.929199999999</v>
      </c>
      <c r="S551" s="15">
        <f t="shared" si="126"/>
        <v>2125.44</v>
      </c>
      <c r="T551" s="17"/>
      <c r="U551" s="17"/>
      <c r="V551" s="17"/>
      <c r="W551" s="17"/>
      <c r="X551" s="17"/>
      <c r="Y551" s="17"/>
      <c r="Z551" s="17"/>
    </row>
    <row r="552" spans="1:26" x14ac:dyDescent="0.2">
      <c r="A552" s="13"/>
      <c r="B552" s="13"/>
      <c r="C552" s="13">
        <v>84602</v>
      </c>
      <c r="D552" s="13" t="s">
        <v>50</v>
      </c>
      <c r="E552" s="13" t="s">
        <v>36</v>
      </c>
      <c r="F552" s="13" t="s">
        <v>34</v>
      </c>
      <c r="G552" s="13">
        <v>501444</v>
      </c>
      <c r="H552" s="13">
        <v>15</v>
      </c>
      <c r="I552" s="15">
        <v>178356</v>
      </c>
      <c r="J552" s="15">
        <v>0</v>
      </c>
      <c r="K552" s="15">
        <v>14863</v>
      </c>
      <c r="L552" s="15">
        <f t="shared" si="121"/>
        <v>11574.119999999999</v>
      </c>
      <c r="M552" s="15">
        <f t="shared" si="122"/>
        <v>123.60000000000001</v>
      </c>
      <c r="N552" s="16"/>
      <c r="O552" s="16"/>
      <c r="P552" s="15">
        <f t="shared" si="123"/>
        <v>3032.0520000000001</v>
      </c>
      <c r="Q552" s="15">
        <f t="shared" si="124"/>
        <v>57277.440000000002</v>
      </c>
      <c r="R552" s="15">
        <f t="shared" si="125"/>
        <v>32228.929199999999</v>
      </c>
      <c r="S552" s="15">
        <f t="shared" si="126"/>
        <v>2125.44</v>
      </c>
      <c r="T552" s="17"/>
      <c r="U552" s="17"/>
      <c r="V552" s="17"/>
      <c r="W552" s="17"/>
      <c r="X552" s="17"/>
      <c r="Y552" s="17"/>
      <c r="Z552" s="17"/>
    </row>
    <row r="553" spans="1:26" x14ac:dyDescent="0.2">
      <c r="A553" s="13"/>
      <c r="B553" s="13"/>
      <c r="C553" s="13">
        <v>84615</v>
      </c>
      <c r="D553" s="13" t="s">
        <v>214</v>
      </c>
      <c r="E553" s="13" t="s">
        <v>36</v>
      </c>
      <c r="F553" s="13" t="s">
        <v>34</v>
      </c>
      <c r="G553" s="13">
        <v>501444</v>
      </c>
      <c r="H553" s="13">
        <v>11</v>
      </c>
      <c r="I553" s="15">
        <v>238164</v>
      </c>
      <c r="J553" s="15">
        <f>500*12</f>
        <v>6000</v>
      </c>
      <c r="K553" s="15">
        <v>19847</v>
      </c>
      <c r="L553" s="15">
        <f t="shared" si="121"/>
        <v>11574.119999999999</v>
      </c>
      <c r="M553" s="15">
        <f t="shared" si="122"/>
        <v>123.60000000000001</v>
      </c>
      <c r="N553" s="16"/>
      <c r="O553" s="16"/>
      <c r="P553" s="15">
        <f t="shared" si="123"/>
        <v>4048.7880000000005</v>
      </c>
      <c r="Q553" s="15">
        <f t="shared" si="124"/>
        <v>57277.440000000002</v>
      </c>
      <c r="R553" s="15">
        <f t="shared" si="125"/>
        <v>43036.234799999998</v>
      </c>
      <c r="S553" s="15">
        <f t="shared" si="126"/>
        <v>2125.44</v>
      </c>
      <c r="T553" s="17"/>
      <c r="U553" s="17"/>
      <c r="V553" s="17"/>
      <c r="W553" s="17"/>
      <c r="X553" s="17"/>
      <c r="Y553" s="17"/>
      <c r="Z553" s="17"/>
    </row>
    <row r="554" spans="1:26" x14ac:dyDescent="0.2">
      <c r="A554" s="13"/>
      <c r="B554" s="13"/>
      <c r="C554" s="13">
        <v>85591</v>
      </c>
      <c r="D554" s="13" t="s">
        <v>56</v>
      </c>
      <c r="E554" s="13" t="s">
        <v>36</v>
      </c>
      <c r="F554" s="13" t="s">
        <v>37</v>
      </c>
      <c r="G554" s="13">
        <v>501444</v>
      </c>
      <c r="H554" s="13" t="s">
        <v>149</v>
      </c>
      <c r="I554" s="15">
        <v>171108</v>
      </c>
      <c r="J554" s="15">
        <v>0</v>
      </c>
      <c r="K554" s="15">
        <v>14259</v>
      </c>
      <c r="L554" s="15">
        <f t="shared" si="121"/>
        <v>11574.119999999999</v>
      </c>
      <c r="M554" s="15">
        <f t="shared" si="122"/>
        <v>123.60000000000001</v>
      </c>
      <c r="N554" s="16"/>
      <c r="O554" s="16"/>
      <c r="P554" s="15">
        <f t="shared" si="123"/>
        <v>2908.8360000000002</v>
      </c>
      <c r="Q554" s="15">
        <f t="shared" si="124"/>
        <v>57277.440000000002</v>
      </c>
      <c r="R554" s="15">
        <f t="shared" si="125"/>
        <v>30919.2156</v>
      </c>
      <c r="S554" s="15">
        <f t="shared" si="126"/>
        <v>2125.44</v>
      </c>
      <c r="T554" s="17"/>
      <c r="U554" s="17"/>
      <c r="V554" s="17"/>
      <c r="W554" s="17"/>
      <c r="X554" s="17"/>
      <c r="Y554" s="17"/>
      <c r="Z554" s="17"/>
    </row>
    <row r="555" spans="1:26" x14ac:dyDescent="0.2">
      <c r="A555" s="13"/>
      <c r="B555" s="13"/>
      <c r="C555" s="13">
        <v>120883</v>
      </c>
      <c r="D555" s="13" t="s">
        <v>50</v>
      </c>
      <c r="E555" s="13" t="s">
        <v>36</v>
      </c>
      <c r="F555" s="13" t="s">
        <v>34</v>
      </c>
      <c r="G555" s="13">
        <v>501444</v>
      </c>
      <c r="H555" s="13">
        <v>15</v>
      </c>
      <c r="I555" s="15">
        <v>178356</v>
      </c>
      <c r="J555" s="15">
        <v>0</v>
      </c>
      <c r="K555" s="15">
        <v>14863</v>
      </c>
      <c r="L555" s="15">
        <f t="shared" si="121"/>
        <v>11574.119999999999</v>
      </c>
      <c r="M555" s="15">
        <f t="shared" si="122"/>
        <v>123.60000000000001</v>
      </c>
      <c r="N555" s="16"/>
      <c r="O555" s="16"/>
      <c r="P555" s="15">
        <f t="shared" si="123"/>
        <v>3032.0520000000001</v>
      </c>
      <c r="Q555" s="15">
        <f t="shared" si="124"/>
        <v>57277.440000000002</v>
      </c>
      <c r="R555" s="15">
        <f t="shared" si="125"/>
        <v>32228.929199999999</v>
      </c>
      <c r="S555" s="15">
        <f t="shared" si="126"/>
        <v>2125.44</v>
      </c>
      <c r="T555" s="17"/>
      <c r="U555" s="17"/>
      <c r="V555" s="17"/>
      <c r="W555" s="17"/>
      <c r="X555" s="17"/>
      <c r="Y555" s="17"/>
      <c r="Z555" s="17"/>
    </row>
    <row r="556" spans="1:26" x14ac:dyDescent="0.2">
      <c r="A556" s="13"/>
      <c r="B556" s="13"/>
      <c r="C556" s="13">
        <v>200017</v>
      </c>
      <c r="D556" s="13" t="s">
        <v>213</v>
      </c>
      <c r="E556" s="13" t="s">
        <v>36</v>
      </c>
      <c r="F556" s="13" t="s">
        <v>34</v>
      </c>
      <c r="G556" s="13">
        <v>501444</v>
      </c>
      <c r="H556" s="13">
        <v>8</v>
      </c>
      <c r="I556" s="15">
        <v>391380</v>
      </c>
      <c r="J556" s="15">
        <f>500*12</f>
        <v>6000</v>
      </c>
      <c r="K556" s="15">
        <v>32615</v>
      </c>
      <c r="L556" s="15">
        <f t="shared" si="121"/>
        <v>11574.119999999999</v>
      </c>
      <c r="M556" s="15">
        <f t="shared" si="122"/>
        <v>123.60000000000001</v>
      </c>
      <c r="N556" s="16"/>
      <c r="O556" s="16"/>
      <c r="P556" s="15">
        <f t="shared" si="123"/>
        <v>6653.46</v>
      </c>
      <c r="Q556" s="15">
        <f t="shared" si="124"/>
        <v>57277.440000000002</v>
      </c>
      <c r="R556" s="15">
        <f t="shared" si="125"/>
        <v>70722.365999999995</v>
      </c>
      <c r="S556" s="15">
        <f t="shared" si="126"/>
        <v>2125.44</v>
      </c>
      <c r="T556" s="17"/>
      <c r="U556" s="17"/>
      <c r="V556" s="17"/>
      <c r="W556" s="17"/>
      <c r="X556" s="17"/>
      <c r="Y556" s="17"/>
      <c r="Z556" s="17"/>
    </row>
    <row r="557" spans="1:26" x14ac:dyDescent="0.2">
      <c r="A557" s="13"/>
      <c r="B557" s="13"/>
      <c r="C557" s="13">
        <v>200019</v>
      </c>
      <c r="D557" s="13" t="s">
        <v>50</v>
      </c>
      <c r="E557" s="13" t="s">
        <v>36</v>
      </c>
      <c r="F557" s="13" t="s">
        <v>34</v>
      </c>
      <c r="G557" s="13">
        <v>501444</v>
      </c>
      <c r="H557" s="13">
        <v>15</v>
      </c>
      <c r="I557" s="15">
        <v>178356</v>
      </c>
      <c r="J557" s="15">
        <v>0</v>
      </c>
      <c r="K557" s="15">
        <v>14863</v>
      </c>
      <c r="L557" s="15">
        <f t="shared" si="121"/>
        <v>11574.119999999999</v>
      </c>
      <c r="M557" s="15">
        <f t="shared" si="122"/>
        <v>123.60000000000001</v>
      </c>
      <c r="N557" s="16"/>
      <c r="O557" s="16"/>
      <c r="P557" s="15">
        <f t="shared" si="123"/>
        <v>3032.0520000000001</v>
      </c>
      <c r="Q557" s="15">
        <f t="shared" si="124"/>
        <v>57277.440000000002</v>
      </c>
      <c r="R557" s="15">
        <f t="shared" si="125"/>
        <v>32228.929199999999</v>
      </c>
      <c r="S557" s="15">
        <f t="shared" si="126"/>
        <v>2125.44</v>
      </c>
      <c r="T557" s="17"/>
      <c r="U557" s="17"/>
      <c r="V557" s="17"/>
      <c r="W557" s="17"/>
      <c r="X557" s="17"/>
      <c r="Y557" s="17"/>
      <c r="Z557" s="17"/>
    </row>
    <row r="558" spans="1:26" x14ac:dyDescent="0.2">
      <c r="A558" s="13"/>
      <c r="B558" s="13"/>
      <c r="C558" s="13">
        <v>200020</v>
      </c>
      <c r="D558" s="13" t="s">
        <v>217</v>
      </c>
      <c r="E558" s="13" t="s">
        <v>36</v>
      </c>
      <c r="F558" s="13" t="s">
        <v>34</v>
      </c>
      <c r="G558" s="13">
        <v>501444</v>
      </c>
      <c r="H558" s="13">
        <v>15</v>
      </c>
      <c r="I558" s="15">
        <v>178356</v>
      </c>
      <c r="J558" s="15">
        <v>0</v>
      </c>
      <c r="K558" s="15">
        <v>14863</v>
      </c>
      <c r="L558" s="15">
        <f t="shared" si="121"/>
        <v>11574.119999999999</v>
      </c>
      <c r="M558" s="15">
        <f t="shared" si="122"/>
        <v>123.60000000000001</v>
      </c>
      <c r="N558" s="16"/>
      <c r="O558" s="16"/>
      <c r="P558" s="15">
        <f t="shared" si="123"/>
        <v>3032.0520000000001</v>
      </c>
      <c r="Q558" s="15">
        <f t="shared" si="124"/>
        <v>57277.440000000002</v>
      </c>
      <c r="R558" s="15">
        <f t="shared" si="125"/>
        <v>32228.929199999999</v>
      </c>
      <c r="S558" s="15">
        <f t="shared" si="126"/>
        <v>2125.44</v>
      </c>
      <c r="T558" s="17"/>
      <c r="U558" s="17"/>
      <c r="V558" s="17"/>
      <c r="W558" s="17"/>
      <c r="X558" s="17"/>
      <c r="Y558" s="17"/>
      <c r="Z558" s="17"/>
    </row>
    <row r="559" spans="1:26" x14ac:dyDescent="0.2">
      <c r="A559" s="13"/>
      <c r="B559" s="13"/>
      <c r="C559" s="13">
        <v>200135</v>
      </c>
      <c r="D559" s="13" t="s">
        <v>56</v>
      </c>
      <c r="E559" s="13" t="s">
        <v>36</v>
      </c>
      <c r="F559" s="13" t="s">
        <v>34</v>
      </c>
      <c r="G559" s="13">
        <v>501444</v>
      </c>
      <c r="H559" s="13">
        <v>16</v>
      </c>
      <c r="I559" s="15">
        <v>170736</v>
      </c>
      <c r="J559" s="15">
        <v>0</v>
      </c>
      <c r="K559" s="15">
        <v>14228</v>
      </c>
      <c r="L559" s="15">
        <f t="shared" si="121"/>
        <v>11574.119999999999</v>
      </c>
      <c r="M559" s="15">
        <f t="shared" si="122"/>
        <v>123.60000000000001</v>
      </c>
      <c r="N559" s="16"/>
      <c r="O559" s="16"/>
      <c r="P559" s="15">
        <f t="shared" si="123"/>
        <v>2902.5120000000002</v>
      </c>
      <c r="Q559" s="15">
        <f t="shared" si="124"/>
        <v>57277.440000000002</v>
      </c>
      <c r="R559" s="15">
        <f t="shared" si="125"/>
        <v>30851.995200000001</v>
      </c>
      <c r="S559" s="15">
        <f t="shared" si="126"/>
        <v>2125.44</v>
      </c>
      <c r="T559" s="17"/>
      <c r="U559" s="17"/>
      <c r="V559" s="17"/>
      <c r="W559" s="17"/>
      <c r="X559" s="17"/>
      <c r="Y559" s="17"/>
      <c r="Z559" s="17"/>
    </row>
    <row r="560" spans="1:26" x14ac:dyDescent="0.2">
      <c r="A560" s="13"/>
      <c r="B560" s="13"/>
      <c r="C560" s="13">
        <v>200137</v>
      </c>
      <c r="D560" s="13" t="s">
        <v>56</v>
      </c>
      <c r="E560" s="13" t="s">
        <v>36</v>
      </c>
      <c r="F560" s="13" t="s">
        <v>34</v>
      </c>
      <c r="G560" s="13">
        <v>501444</v>
      </c>
      <c r="H560" s="13">
        <v>16</v>
      </c>
      <c r="I560" s="15">
        <v>170736</v>
      </c>
      <c r="J560" s="15">
        <v>0</v>
      </c>
      <c r="K560" s="15">
        <v>14228</v>
      </c>
      <c r="L560" s="15">
        <f t="shared" si="121"/>
        <v>11574.119999999999</v>
      </c>
      <c r="M560" s="15">
        <f t="shared" si="122"/>
        <v>123.60000000000001</v>
      </c>
      <c r="N560" s="16"/>
      <c r="O560" s="16"/>
      <c r="P560" s="15">
        <f t="shared" si="123"/>
        <v>2902.5120000000002</v>
      </c>
      <c r="Q560" s="15">
        <f t="shared" si="124"/>
        <v>57277.440000000002</v>
      </c>
      <c r="R560" s="15">
        <f t="shared" si="125"/>
        <v>30851.995200000001</v>
      </c>
      <c r="S560" s="15">
        <f t="shared" si="126"/>
        <v>2125.44</v>
      </c>
      <c r="T560" s="17"/>
      <c r="U560" s="17"/>
      <c r="V560" s="17"/>
      <c r="W560" s="17"/>
      <c r="X560" s="17"/>
      <c r="Y560" s="17"/>
      <c r="Z560" s="17"/>
    </row>
    <row r="561" spans="1:26" x14ac:dyDescent="0.2">
      <c r="A561" s="13"/>
      <c r="B561" s="13"/>
      <c r="C561" s="13">
        <v>200140</v>
      </c>
      <c r="D561" s="13" t="s">
        <v>218</v>
      </c>
      <c r="E561" s="13" t="s">
        <v>36</v>
      </c>
      <c r="F561" s="13" t="s">
        <v>34</v>
      </c>
      <c r="G561" s="13">
        <v>501444</v>
      </c>
      <c r="H561" s="13">
        <v>12</v>
      </c>
      <c r="I561" s="15">
        <v>218064</v>
      </c>
      <c r="J561" s="15">
        <v>0</v>
      </c>
      <c r="K561" s="15">
        <v>18172</v>
      </c>
      <c r="L561" s="15">
        <f t="shared" si="121"/>
        <v>11574.119999999999</v>
      </c>
      <c r="M561" s="15">
        <f t="shared" si="122"/>
        <v>123.60000000000001</v>
      </c>
      <c r="N561" s="16"/>
      <c r="O561" s="16"/>
      <c r="P561" s="15">
        <f t="shared" si="123"/>
        <v>3707.0880000000002</v>
      </c>
      <c r="Q561" s="15">
        <f t="shared" si="124"/>
        <v>57277.440000000002</v>
      </c>
      <c r="R561" s="15">
        <f t="shared" si="125"/>
        <v>39404.164799999999</v>
      </c>
      <c r="S561" s="15">
        <f t="shared" si="126"/>
        <v>2125.44</v>
      </c>
      <c r="T561" s="17"/>
      <c r="U561" s="17"/>
      <c r="V561" s="17"/>
      <c r="W561" s="17"/>
      <c r="X561" s="17"/>
      <c r="Y561" s="17"/>
      <c r="Z561" s="17"/>
    </row>
    <row r="562" spans="1:26" x14ac:dyDescent="0.2">
      <c r="A562" s="13"/>
      <c r="B562" s="13"/>
      <c r="C562" s="13">
        <v>200144</v>
      </c>
      <c r="D562" s="13" t="s">
        <v>218</v>
      </c>
      <c r="E562" s="13" t="s">
        <v>36</v>
      </c>
      <c r="F562" s="13" t="s">
        <v>34</v>
      </c>
      <c r="G562" s="13">
        <v>501444</v>
      </c>
      <c r="H562" s="13">
        <v>12</v>
      </c>
      <c r="I562" s="15">
        <v>218064</v>
      </c>
      <c r="J562" s="15">
        <v>0</v>
      </c>
      <c r="K562" s="15">
        <v>18172</v>
      </c>
      <c r="L562" s="15">
        <f t="shared" si="121"/>
        <v>11574.119999999999</v>
      </c>
      <c r="M562" s="15">
        <f t="shared" si="122"/>
        <v>123.60000000000001</v>
      </c>
      <c r="N562" s="16"/>
      <c r="O562" s="16"/>
      <c r="P562" s="15">
        <f t="shared" si="123"/>
        <v>3707.0880000000002</v>
      </c>
      <c r="Q562" s="15">
        <f t="shared" si="124"/>
        <v>57277.440000000002</v>
      </c>
      <c r="R562" s="15">
        <f t="shared" si="125"/>
        <v>39404.164799999999</v>
      </c>
      <c r="S562" s="15">
        <f t="shared" si="126"/>
        <v>2125.44</v>
      </c>
      <c r="T562" s="17"/>
      <c r="U562" s="17"/>
      <c r="V562" s="17"/>
      <c r="W562" s="17"/>
      <c r="X562" s="17"/>
      <c r="Y562" s="17"/>
      <c r="Z562" s="17"/>
    </row>
    <row r="563" spans="1:26" x14ac:dyDescent="0.2">
      <c r="A563" s="13"/>
      <c r="B563" s="13"/>
      <c r="C563" s="13">
        <v>200146</v>
      </c>
      <c r="D563" s="13" t="s">
        <v>219</v>
      </c>
      <c r="E563" s="13" t="s">
        <v>36</v>
      </c>
      <c r="F563" s="13" t="s">
        <v>34</v>
      </c>
      <c r="G563" s="13">
        <v>501444</v>
      </c>
      <c r="H563" s="13">
        <v>12</v>
      </c>
      <c r="I563" s="15">
        <v>218064</v>
      </c>
      <c r="J563" s="15">
        <v>0</v>
      </c>
      <c r="K563" s="15">
        <v>18172</v>
      </c>
      <c r="L563" s="15">
        <f t="shared" si="121"/>
        <v>11574.119999999999</v>
      </c>
      <c r="M563" s="15">
        <f t="shared" si="122"/>
        <v>123.60000000000001</v>
      </c>
      <c r="N563" s="16"/>
      <c r="O563" s="16"/>
      <c r="P563" s="15">
        <f t="shared" si="123"/>
        <v>3707.0880000000002</v>
      </c>
      <c r="Q563" s="15">
        <f t="shared" si="124"/>
        <v>57277.440000000002</v>
      </c>
      <c r="R563" s="15">
        <f t="shared" si="125"/>
        <v>39404.164799999999</v>
      </c>
      <c r="S563" s="15">
        <f t="shared" si="126"/>
        <v>2125.44</v>
      </c>
      <c r="T563" s="17"/>
      <c r="U563" s="17"/>
      <c r="V563" s="17"/>
      <c r="W563" s="17"/>
      <c r="X563" s="17"/>
      <c r="Y563" s="17"/>
      <c r="Z563" s="17"/>
    </row>
    <row r="564" spans="1:26" x14ac:dyDescent="0.2">
      <c r="A564" s="13"/>
      <c r="B564" s="13"/>
      <c r="C564" s="13">
        <v>200157</v>
      </c>
      <c r="D564" s="13" t="s">
        <v>70</v>
      </c>
      <c r="E564" s="13" t="s">
        <v>36</v>
      </c>
      <c r="F564" s="13" t="s">
        <v>37</v>
      </c>
      <c r="G564" s="13">
        <v>501444</v>
      </c>
      <c r="H564" s="13">
        <v>1110</v>
      </c>
      <c r="I564" s="15">
        <v>249288</v>
      </c>
      <c r="J564" s="15">
        <v>0</v>
      </c>
      <c r="K564" s="15">
        <v>20774</v>
      </c>
      <c r="L564" s="15">
        <f t="shared" si="121"/>
        <v>11574.119999999999</v>
      </c>
      <c r="M564" s="15">
        <f t="shared" si="122"/>
        <v>123.60000000000001</v>
      </c>
      <c r="N564" s="16"/>
      <c r="O564" s="16"/>
      <c r="P564" s="15">
        <f t="shared" si="123"/>
        <v>4237.8960000000006</v>
      </c>
      <c r="Q564" s="15">
        <f t="shared" si="124"/>
        <v>57277.440000000002</v>
      </c>
      <c r="R564" s="15">
        <f t="shared" si="125"/>
        <v>45046.3416</v>
      </c>
      <c r="S564" s="15">
        <f t="shared" si="126"/>
        <v>2125.44</v>
      </c>
      <c r="T564" s="17"/>
      <c r="U564" s="17"/>
      <c r="V564" s="17"/>
      <c r="W564" s="17"/>
      <c r="X564" s="17"/>
      <c r="Y564" s="17"/>
      <c r="Z564" s="17"/>
    </row>
    <row r="565" spans="1:26" x14ac:dyDescent="0.2">
      <c r="A565" s="13"/>
      <c r="B565" s="13"/>
      <c r="C565" s="13">
        <v>200265</v>
      </c>
      <c r="D565" s="13" t="s">
        <v>56</v>
      </c>
      <c r="E565" s="13" t="s">
        <v>36</v>
      </c>
      <c r="F565" s="13" t="s">
        <v>34</v>
      </c>
      <c r="G565" s="13">
        <v>501444</v>
      </c>
      <c r="H565" s="13">
        <v>16</v>
      </c>
      <c r="I565" s="15">
        <v>170736</v>
      </c>
      <c r="J565" s="15">
        <v>0</v>
      </c>
      <c r="K565" s="15">
        <v>14228</v>
      </c>
      <c r="L565" s="15">
        <f t="shared" si="121"/>
        <v>11574.119999999999</v>
      </c>
      <c r="M565" s="15">
        <f t="shared" si="122"/>
        <v>123.60000000000001</v>
      </c>
      <c r="N565" s="16"/>
      <c r="O565" s="16"/>
      <c r="P565" s="15">
        <f t="shared" si="123"/>
        <v>2902.5120000000002</v>
      </c>
      <c r="Q565" s="15">
        <f t="shared" si="124"/>
        <v>57277.440000000002</v>
      </c>
      <c r="R565" s="15">
        <f t="shared" si="125"/>
        <v>30851.995200000001</v>
      </c>
      <c r="S565" s="15">
        <f t="shared" si="126"/>
        <v>2125.44</v>
      </c>
      <c r="T565" s="17"/>
      <c r="U565" s="17"/>
      <c r="V565" s="17"/>
      <c r="W565" s="17"/>
      <c r="X565" s="17"/>
      <c r="Y565" s="17"/>
      <c r="Z565" s="17"/>
    </row>
    <row r="566" spans="1:26" x14ac:dyDescent="0.2">
      <c r="A566" s="13"/>
      <c r="B566" s="13"/>
      <c r="C566" s="13">
        <v>200268</v>
      </c>
      <c r="D566" s="13" t="s">
        <v>56</v>
      </c>
      <c r="E566" s="13" t="s">
        <v>36</v>
      </c>
      <c r="F566" s="13" t="s">
        <v>34</v>
      </c>
      <c r="G566" s="13">
        <v>501444</v>
      </c>
      <c r="H566" s="13">
        <v>16</v>
      </c>
      <c r="I566" s="15">
        <v>170736</v>
      </c>
      <c r="J566" s="15">
        <v>0</v>
      </c>
      <c r="K566" s="15">
        <v>14228</v>
      </c>
      <c r="L566" s="15">
        <f t="shared" si="121"/>
        <v>11574.119999999999</v>
      </c>
      <c r="M566" s="15">
        <f t="shared" si="122"/>
        <v>123.60000000000001</v>
      </c>
      <c r="N566" s="16"/>
      <c r="O566" s="16"/>
      <c r="P566" s="15">
        <f t="shared" si="123"/>
        <v>2902.5120000000002</v>
      </c>
      <c r="Q566" s="15">
        <f t="shared" si="124"/>
        <v>57277.440000000002</v>
      </c>
      <c r="R566" s="15">
        <f t="shared" si="125"/>
        <v>30851.995200000001</v>
      </c>
      <c r="S566" s="15">
        <f t="shared" si="126"/>
        <v>2125.44</v>
      </c>
      <c r="T566" s="17"/>
      <c r="U566" s="17"/>
      <c r="V566" s="17"/>
      <c r="W566" s="17"/>
      <c r="X566" s="17"/>
      <c r="Y566" s="17"/>
      <c r="Z566" s="17"/>
    </row>
    <row r="567" spans="1:26" x14ac:dyDescent="0.2">
      <c r="A567" s="13"/>
      <c r="B567" s="13"/>
      <c r="C567" s="13">
        <v>200271</v>
      </c>
      <c r="D567" s="13" t="s">
        <v>56</v>
      </c>
      <c r="E567" s="13" t="s">
        <v>36</v>
      </c>
      <c r="F567" s="13" t="s">
        <v>34</v>
      </c>
      <c r="G567" s="13">
        <v>501444</v>
      </c>
      <c r="H567" s="13">
        <v>16</v>
      </c>
      <c r="I567" s="15">
        <v>170736</v>
      </c>
      <c r="J567" s="15">
        <v>0</v>
      </c>
      <c r="K567" s="15">
        <v>14228</v>
      </c>
      <c r="L567" s="15">
        <f t="shared" si="121"/>
        <v>11574.119999999999</v>
      </c>
      <c r="M567" s="15">
        <f t="shared" si="122"/>
        <v>123.60000000000001</v>
      </c>
      <c r="N567" s="16"/>
      <c r="O567" s="16"/>
      <c r="P567" s="15">
        <f t="shared" si="123"/>
        <v>2902.5120000000002</v>
      </c>
      <c r="Q567" s="15">
        <f t="shared" si="124"/>
        <v>57277.440000000002</v>
      </c>
      <c r="R567" s="15">
        <f t="shared" si="125"/>
        <v>30851.995200000001</v>
      </c>
      <c r="S567" s="15">
        <f t="shared" si="126"/>
        <v>2125.44</v>
      </c>
      <c r="T567" s="17"/>
      <c r="U567" s="17"/>
      <c r="V567" s="17"/>
      <c r="W567" s="17"/>
      <c r="X567" s="17"/>
      <c r="Y567" s="17"/>
      <c r="Z567" s="17"/>
    </row>
    <row r="568" spans="1:26" x14ac:dyDescent="0.2">
      <c r="A568" s="13"/>
      <c r="B568" s="13"/>
      <c r="C568" s="13">
        <v>200274</v>
      </c>
      <c r="D568" s="13" t="s">
        <v>56</v>
      </c>
      <c r="E568" s="13" t="s">
        <v>36</v>
      </c>
      <c r="F568" s="13" t="s">
        <v>34</v>
      </c>
      <c r="G568" s="13">
        <v>501444</v>
      </c>
      <c r="H568" s="13">
        <v>16</v>
      </c>
      <c r="I568" s="15">
        <v>170736</v>
      </c>
      <c r="J568" s="15">
        <v>0</v>
      </c>
      <c r="K568" s="15">
        <v>14228</v>
      </c>
      <c r="L568" s="15">
        <f t="shared" si="121"/>
        <v>11574.119999999999</v>
      </c>
      <c r="M568" s="15">
        <f t="shared" si="122"/>
        <v>123.60000000000001</v>
      </c>
      <c r="N568" s="16"/>
      <c r="O568" s="16"/>
      <c r="P568" s="15">
        <f t="shared" si="123"/>
        <v>2902.5120000000002</v>
      </c>
      <c r="Q568" s="15">
        <f t="shared" si="124"/>
        <v>57277.440000000002</v>
      </c>
      <c r="R568" s="15">
        <f t="shared" si="125"/>
        <v>30851.995200000001</v>
      </c>
      <c r="S568" s="15">
        <f t="shared" si="126"/>
        <v>2125.44</v>
      </c>
      <c r="T568" s="17"/>
      <c r="U568" s="17"/>
      <c r="V568" s="17"/>
      <c r="W568" s="17"/>
      <c r="X568" s="17"/>
      <c r="Y568" s="17"/>
      <c r="Z568" s="17"/>
    </row>
    <row r="569" spans="1:26" x14ac:dyDescent="0.2">
      <c r="A569" s="13"/>
      <c r="B569" s="13"/>
      <c r="C569" s="13">
        <v>200280</v>
      </c>
      <c r="D569" s="13" t="s">
        <v>56</v>
      </c>
      <c r="E569" s="13" t="s">
        <v>36</v>
      </c>
      <c r="F569" s="13" t="s">
        <v>37</v>
      </c>
      <c r="G569" s="13">
        <v>501444</v>
      </c>
      <c r="H569" s="13">
        <v>16</v>
      </c>
      <c r="I569" s="15">
        <v>170736</v>
      </c>
      <c r="J569" s="15">
        <v>0</v>
      </c>
      <c r="K569" s="15">
        <v>14228</v>
      </c>
      <c r="L569" s="15">
        <f t="shared" si="121"/>
        <v>11574.119999999999</v>
      </c>
      <c r="M569" s="15">
        <f t="shared" si="122"/>
        <v>123.60000000000001</v>
      </c>
      <c r="N569" s="16"/>
      <c r="O569" s="16"/>
      <c r="P569" s="15">
        <f t="shared" si="123"/>
        <v>2902.5120000000002</v>
      </c>
      <c r="Q569" s="15">
        <f t="shared" si="124"/>
        <v>57277.440000000002</v>
      </c>
      <c r="R569" s="15">
        <f t="shared" si="125"/>
        <v>30851.995200000001</v>
      </c>
      <c r="S569" s="15">
        <f t="shared" si="126"/>
        <v>2125.44</v>
      </c>
      <c r="T569" s="17"/>
      <c r="U569" s="17"/>
      <c r="V569" s="17"/>
      <c r="W569" s="17"/>
      <c r="X569" s="17"/>
      <c r="Y569" s="17"/>
      <c r="Z569" s="17"/>
    </row>
    <row r="570" spans="1:26" x14ac:dyDescent="0.2">
      <c r="A570" s="13"/>
      <c r="B570" s="13"/>
      <c r="C570" s="13">
        <v>200283</v>
      </c>
      <c r="D570" s="13" t="s">
        <v>56</v>
      </c>
      <c r="E570" s="13" t="s">
        <v>36</v>
      </c>
      <c r="F570" s="13" t="s">
        <v>37</v>
      </c>
      <c r="G570" s="13">
        <v>501444</v>
      </c>
      <c r="H570" s="13">
        <v>16</v>
      </c>
      <c r="I570" s="15">
        <v>170736</v>
      </c>
      <c r="J570" s="15">
        <v>0</v>
      </c>
      <c r="K570" s="15">
        <v>14228</v>
      </c>
      <c r="L570" s="15">
        <f t="shared" si="121"/>
        <v>11574.119999999999</v>
      </c>
      <c r="M570" s="15">
        <f t="shared" si="122"/>
        <v>123.60000000000001</v>
      </c>
      <c r="N570" s="16"/>
      <c r="O570" s="16"/>
      <c r="P570" s="15">
        <f t="shared" si="123"/>
        <v>2902.5120000000002</v>
      </c>
      <c r="Q570" s="15">
        <f t="shared" si="124"/>
        <v>57277.440000000002</v>
      </c>
      <c r="R570" s="15">
        <f t="shared" si="125"/>
        <v>30851.995200000001</v>
      </c>
      <c r="S570" s="15">
        <f t="shared" si="126"/>
        <v>2125.44</v>
      </c>
      <c r="T570" s="17"/>
      <c r="U570" s="17"/>
      <c r="V570" s="17"/>
      <c r="W570" s="17"/>
      <c r="X570" s="17"/>
      <c r="Y570" s="17"/>
      <c r="Z570" s="17"/>
    </row>
    <row r="571" spans="1:26" x14ac:dyDescent="0.2">
      <c r="A571" s="13"/>
      <c r="B571" s="13"/>
      <c r="C571" s="13">
        <v>200288</v>
      </c>
      <c r="D571" s="13" t="s">
        <v>196</v>
      </c>
      <c r="E571" s="13" t="s">
        <v>36</v>
      </c>
      <c r="F571" s="13" t="s">
        <v>34</v>
      </c>
      <c r="G571" s="13">
        <v>501444</v>
      </c>
      <c r="H571" s="13">
        <v>12</v>
      </c>
      <c r="I571" s="15">
        <v>218064</v>
      </c>
      <c r="J571" s="15">
        <v>0</v>
      </c>
      <c r="K571" s="15">
        <v>18172</v>
      </c>
      <c r="L571" s="15">
        <f t="shared" si="121"/>
        <v>11574.119999999999</v>
      </c>
      <c r="M571" s="15">
        <f t="shared" si="122"/>
        <v>123.60000000000001</v>
      </c>
      <c r="N571" s="16"/>
      <c r="O571" s="16"/>
      <c r="P571" s="15">
        <f t="shared" si="123"/>
        <v>3707.0880000000002</v>
      </c>
      <c r="Q571" s="15">
        <f t="shared" si="124"/>
        <v>57277.440000000002</v>
      </c>
      <c r="R571" s="15">
        <f t="shared" si="125"/>
        <v>39404.164799999999</v>
      </c>
      <c r="S571" s="15">
        <f t="shared" si="126"/>
        <v>2125.44</v>
      </c>
      <c r="T571" s="17"/>
      <c r="U571" s="17"/>
      <c r="V571" s="17"/>
      <c r="W571" s="17"/>
      <c r="X571" s="17"/>
      <c r="Y571" s="17"/>
      <c r="Z571" s="17"/>
    </row>
    <row r="572" spans="1:26" x14ac:dyDescent="0.2">
      <c r="A572" s="13"/>
      <c r="B572" s="13"/>
      <c r="C572" s="13">
        <v>200292</v>
      </c>
      <c r="D572" s="13" t="s">
        <v>56</v>
      </c>
      <c r="E572" s="13" t="s">
        <v>36</v>
      </c>
      <c r="F572" s="13" t="s">
        <v>37</v>
      </c>
      <c r="G572" s="13">
        <v>501444</v>
      </c>
      <c r="H572" s="13">
        <v>16</v>
      </c>
      <c r="I572" s="15">
        <v>170736</v>
      </c>
      <c r="J572" s="15">
        <v>0</v>
      </c>
      <c r="K572" s="15">
        <v>14228</v>
      </c>
      <c r="L572" s="15">
        <f t="shared" si="121"/>
        <v>11574.119999999999</v>
      </c>
      <c r="M572" s="15">
        <f t="shared" si="122"/>
        <v>123.60000000000001</v>
      </c>
      <c r="N572" s="16"/>
      <c r="O572" s="16"/>
      <c r="P572" s="15">
        <f t="shared" si="123"/>
        <v>2902.5120000000002</v>
      </c>
      <c r="Q572" s="15">
        <f t="shared" si="124"/>
        <v>57277.440000000002</v>
      </c>
      <c r="R572" s="15">
        <f t="shared" si="125"/>
        <v>30851.995200000001</v>
      </c>
      <c r="S572" s="15">
        <f t="shared" si="126"/>
        <v>2125.44</v>
      </c>
      <c r="T572" s="17"/>
      <c r="U572" s="17"/>
      <c r="V572" s="17"/>
      <c r="W572" s="17"/>
      <c r="X572" s="17"/>
      <c r="Y572" s="17"/>
      <c r="Z572" s="17"/>
    </row>
    <row r="573" spans="1:26" x14ac:dyDescent="0.2">
      <c r="A573" s="13"/>
      <c r="B573" s="13"/>
      <c r="C573" s="13">
        <v>200302</v>
      </c>
      <c r="D573" s="13" t="s">
        <v>146</v>
      </c>
      <c r="E573" s="13" t="s">
        <v>36</v>
      </c>
      <c r="F573" s="13" t="s">
        <v>34</v>
      </c>
      <c r="G573" s="13">
        <v>501444</v>
      </c>
      <c r="H573" s="13">
        <v>44774</v>
      </c>
      <c r="I573" s="15">
        <v>364788</v>
      </c>
      <c r="J573" s="15">
        <v>0</v>
      </c>
      <c r="K573" s="15">
        <v>30399</v>
      </c>
      <c r="L573" s="15">
        <f t="shared" si="121"/>
        <v>11574.119999999999</v>
      </c>
      <c r="M573" s="15">
        <f t="shared" si="122"/>
        <v>123.60000000000001</v>
      </c>
      <c r="N573" s="16"/>
      <c r="O573" s="16"/>
      <c r="P573" s="15">
        <f t="shared" si="123"/>
        <v>6201.3960000000006</v>
      </c>
      <c r="Q573" s="15">
        <f t="shared" si="124"/>
        <v>57277.440000000002</v>
      </c>
      <c r="R573" s="15">
        <f t="shared" si="125"/>
        <v>65917.191600000006</v>
      </c>
      <c r="S573" s="15">
        <f t="shared" si="126"/>
        <v>2125.44</v>
      </c>
      <c r="T573" s="17"/>
      <c r="U573" s="17"/>
      <c r="V573" s="17"/>
      <c r="W573" s="17"/>
      <c r="X573" s="17"/>
      <c r="Y573" s="17"/>
      <c r="Z573" s="17"/>
    </row>
    <row r="574" spans="1:26" x14ac:dyDescent="0.2">
      <c r="A574" s="13"/>
      <c r="B574" s="13"/>
      <c r="C574" s="13">
        <v>200308</v>
      </c>
      <c r="D574" s="13" t="s">
        <v>146</v>
      </c>
      <c r="E574" s="13" t="s">
        <v>36</v>
      </c>
      <c r="F574" s="13" t="s">
        <v>34</v>
      </c>
      <c r="G574" s="13">
        <v>501444</v>
      </c>
      <c r="H574" s="13">
        <v>44774</v>
      </c>
      <c r="I574" s="15">
        <v>364788</v>
      </c>
      <c r="J574" s="15">
        <v>0</v>
      </c>
      <c r="K574" s="15">
        <v>30399</v>
      </c>
      <c r="L574" s="15">
        <f t="shared" ref="L574:L593" si="127">964.51*12</f>
        <v>11574.119999999999</v>
      </c>
      <c r="M574" s="15">
        <f t="shared" ref="M574:M593" si="128">10.3*12</f>
        <v>123.60000000000001</v>
      </c>
      <c r="N574" s="16"/>
      <c r="O574" s="16"/>
      <c r="P574" s="15">
        <f t="shared" ref="P574:P593" si="129">I574*1.7%</f>
        <v>6201.3960000000006</v>
      </c>
      <c r="Q574" s="15">
        <f t="shared" ref="Q574:Q593" si="130">4773.12*12</f>
        <v>57277.440000000002</v>
      </c>
      <c r="R574" s="15">
        <f t="shared" ref="R574:R593" si="131">18.07%*I574</f>
        <v>65917.191600000006</v>
      </c>
      <c r="S574" s="15">
        <f t="shared" ref="S574:S593" si="132">177.12*12</f>
        <v>2125.44</v>
      </c>
      <c r="T574" s="17"/>
      <c r="U574" s="17"/>
      <c r="V574" s="17"/>
      <c r="W574" s="17"/>
      <c r="X574" s="17"/>
      <c r="Y574" s="17"/>
      <c r="Z574" s="17"/>
    </row>
    <row r="575" spans="1:26" x14ac:dyDescent="0.2">
      <c r="A575" s="13"/>
      <c r="B575" s="13"/>
      <c r="C575" s="13">
        <v>200312</v>
      </c>
      <c r="D575" s="13" t="s">
        <v>56</v>
      </c>
      <c r="E575" s="13" t="s">
        <v>36</v>
      </c>
      <c r="F575" s="13" t="s">
        <v>37</v>
      </c>
      <c r="G575" s="13">
        <v>501444</v>
      </c>
      <c r="H575" s="13">
        <v>16</v>
      </c>
      <c r="I575" s="15">
        <v>170736</v>
      </c>
      <c r="J575" s="15">
        <v>0</v>
      </c>
      <c r="K575" s="15">
        <v>14228</v>
      </c>
      <c r="L575" s="15">
        <f t="shared" si="127"/>
        <v>11574.119999999999</v>
      </c>
      <c r="M575" s="15">
        <f t="shared" si="128"/>
        <v>123.60000000000001</v>
      </c>
      <c r="N575" s="16"/>
      <c r="O575" s="16"/>
      <c r="P575" s="15">
        <f t="shared" si="129"/>
        <v>2902.5120000000002</v>
      </c>
      <c r="Q575" s="15">
        <f t="shared" si="130"/>
        <v>57277.440000000002</v>
      </c>
      <c r="R575" s="15">
        <f t="shared" si="131"/>
        <v>30851.995200000001</v>
      </c>
      <c r="S575" s="15">
        <f t="shared" si="132"/>
        <v>2125.44</v>
      </c>
      <c r="T575" s="17"/>
      <c r="U575" s="17"/>
      <c r="V575" s="17"/>
      <c r="W575" s="17"/>
      <c r="X575" s="17"/>
      <c r="Y575" s="17"/>
      <c r="Z575" s="17"/>
    </row>
    <row r="576" spans="1:26" x14ac:dyDescent="0.2">
      <c r="A576" s="13"/>
      <c r="B576" s="13"/>
      <c r="C576" s="13">
        <v>200314</v>
      </c>
      <c r="D576" s="13" t="s">
        <v>146</v>
      </c>
      <c r="E576" s="13" t="s">
        <v>36</v>
      </c>
      <c r="F576" s="13" t="s">
        <v>34</v>
      </c>
      <c r="G576" s="13">
        <v>501444</v>
      </c>
      <c r="H576" s="13">
        <v>44774</v>
      </c>
      <c r="I576" s="15">
        <v>364788</v>
      </c>
      <c r="J576" s="15">
        <v>0</v>
      </c>
      <c r="K576" s="15">
        <v>30399</v>
      </c>
      <c r="L576" s="15">
        <f t="shared" si="127"/>
        <v>11574.119999999999</v>
      </c>
      <c r="M576" s="15">
        <f t="shared" si="128"/>
        <v>123.60000000000001</v>
      </c>
      <c r="N576" s="16"/>
      <c r="O576" s="16"/>
      <c r="P576" s="15">
        <f t="shared" si="129"/>
        <v>6201.3960000000006</v>
      </c>
      <c r="Q576" s="15">
        <f t="shared" si="130"/>
        <v>57277.440000000002</v>
      </c>
      <c r="R576" s="15">
        <f t="shared" si="131"/>
        <v>65917.191600000006</v>
      </c>
      <c r="S576" s="15">
        <f t="shared" si="132"/>
        <v>2125.44</v>
      </c>
      <c r="T576" s="17"/>
      <c r="U576" s="17"/>
      <c r="V576" s="17"/>
      <c r="W576" s="17"/>
      <c r="X576" s="17"/>
      <c r="Y576" s="17"/>
      <c r="Z576" s="17"/>
    </row>
    <row r="577" spans="1:26" x14ac:dyDescent="0.2">
      <c r="A577" s="13"/>
      <c r="B577" s="13"/>
      <c r="C577" s="13">
        <v>200345</v>
      </c>
      <c r="D577" s="13" t="s">
        <v>56</v>
      </c>
      <c r="E577" s="13" t="s">
        <v>36</v>
      </c>
      <c r="F577" s="13" t="s">
        <v>37</v>
      </c>
      <c r="G577" s="13">
        <v>501444</v>
      </c>
      <c r="H577" s="13">
        <v>16</v>
      </c>
      <c r="I577" s="15">
        <v>170736</v>
      </c>
      <c r="J577" s="15">
        <v>0</v>
      </c>
      <c r="K577" s="15">
        <v>14228</v>
      </c>
      <c r="L577" s="15">
        <f t="shared" si="127"/>
        <v>11574.119999999999</v>
      </c>
      <c r="M577" s="15">
        <f t="shared" si="128"/>
        <v>123.60000000000001</v>
      </c>
      <c r="N577" s="16"/>
      <c r="O577" s="16"/>
      <c r="P577" s="15">
        <f t="shared" si="129"/>
        <v>2902.5120000000002</v>
      </c>
      <c r="Q577" s="15">
        <f t="shared" si="130"/>
        <v>57277.440000000002</v>
      </c>
      <c r="R577" s="15">
        <f t="shared" si="131"/>
        <v>30851.995200000001</v>
      </c>
      <c r="S577" s="15">
        <f t="shared" si="132"/>
        <v>2125.44</v>
      </c>
      <c r="T577" s="17"/>
      <c r="U577" s="17"/>
      <c r="V577" s="17"/>
      <c r="W577" s="17"/>
      <c r="X577" s="17"/>
      <c r="Y577" s="17"/>
      <c r="Z577" s="17"/>
    </row>
    <row r="578" spans="1:26" x14ac:dyDescent="0.2">
      <c r="A578" s="13"/>
      <c r="B578" s="13"/>
      <c r="C578" s="13">
        <v>200470</v>
      </c>
      <c r="D578" s="13" t="s">
        <v>56</v>
      </c>
      <c r="E578" s="13" t="s">
        <v>36</v>
      </c>
      <c r="F578" s="13" t="s">
        <v>34</v>
      </c>
      <c r="G578" s="13">
        <v>501444</v>
      </c>
      <c r="H578" s="13">
        <v>16</v>
      </c>
      <c r="I578" s="15">
        <v>170736</v>
      </c>
      <c r="J578" s="15">
        <v>0</v>
      </c>
      <c r="K578" s="15">
        <v>14228</v>
      </c>
      <c r="L578" s="15">
        <f t="shared" si="127"/>
        <v>11574.119999999999</v>
      </c>
      <c r="M578" s="15">
        <f t="shared" si="128"/>
        <v>123.60000000000001</v>
      </c>
      <c r="N578" s="16"/>
      <c r="O578" s="16"/>
      <c r="P578" s="15">
        <f t="shared" si="129"/>
        <v>2902.5120000000002</v>
      </c>
      <c r="Q578" s="15">
        <f t="shared" si="130"/>
        <v>57277.440000000002</v>
      </c>
      <c r="R578" s="15">
        <f t="shared" si="131"/>
        <v>30851.995200000001</v>
      </c>
      <c r="S578" s="15">
        <f t="shared" si="132"/>
        <v>2125.44</v>
      </c>
      <c r="T578" s="17"/>
      <c r="U578" s="17"/>
      <c r="V578" s="17"/>
      <c r="W578" s="17"/>
      <c r="X578" s="17"/>
      <c r="Y578" s="17"/>
      <c r="Z578" s="17"/>
    </row>
    <row r="579" spans="1:26" x14ac:dyDescent="0.2">
      <c r="A579" s="13"/>
      <c r="B579" s="13"/>
      <c r="C579" s="13">
        <v>200496</v>
      </c>
      <c r="D579" s="13" t="s">
        <v>56</v>
      </c>
      <c r="E579" s="13" t="s">
        <v>36</v>
      </c>
      <c r="F579" s="13" t="s">
        <v>34</v>
      </c>
      <c r="G579" s="13">
        <v>501444</v>
      </c>
      <c r="H579" s="13">
        <v>16</v>
      </c>
      <c r="I579" s="15">
        <v>170736</v>
      </c>
      <c r="J579" s="15">
        <v>0</v>
      </c>
      <c r="K579" s="15">
        <v>14228</v>
      </c>
      <c r="L579" s="15">
        <f t="shared" si="127"/>
        <v>11574.119999999999</v>
      </c>
      <c r="M579" s="15">
        <f t="shared" si="128"/>
        <v>123.60000000000001</v>
      </c>
      <c r="N579" s="16"/>
      <c r="O579" s="16"/>
      <c r="P579" s="15">
        <f t="shared" si="129"/>
        <v>2902.5120000000002</v>
      </c>
      <c r="Q579" s="15">
        <f t="shared" si="130"/>
        <v>57277.440000000002</v>
      </c>
      <c r="R579" s="15">
        <f t="shared" si="131"/>
        <v>30851.995200000001</v>
      </c>
      <c r="S579" s="15">
        <f t="shared" si="132"/>
        <v>2125.44</v>
      </c>
      <c r="T579" s="17"/>
      <c r="U579" s="17"/>
      <c r="V579" s="17"/>
      <c r="W579" s="17"/>
      <c r="X579" s="17"/>
      <c r="Y579" s="17"/>
      <c r="Z579" s="17"/>
    </row>
    <row r="580" spans="1:26" x14ac:dyDescent="0.2">
      <c r="A580" s="13"/>
      <c r="B580" s="13"/>
      <c r="C580" s="13">
        <v>200503</v>
      </c>
      <c r="D580" s="13" t="s">
        <v>56</v>
      </c>
      <c r="E580" s="13" t="s">
        <v>36</v>
      </c>
      <c r="F580" s="13" t="s">
        <v>34</v>
      </c>
      <c r="G580" s="13">
        <v>501444</v>
      </c>
      <c r="H580" s="13">
        <v>16</v>
      </c>
      <c r="I580" s="15">
        <v>170736</v>
      </c>
      <c r="J580" s="15">
        <v>0</v>
      </c>
      <c r="K580" s="15">
        <v>14228</v>
      </c>
      <c r="L580" s="15">
        <f t="shared" si="127"/>
        <v>11574.119999999999</v>
      </c>
      <c r="M580" s="15">
        <f t="shared" si="128"/>
        <v>123.60000000000001</v>
      </c>
      <c r="N580" s="16"/>
      <c r="O580" s="16"/>
      <c r="P580" s="15">
        <f t="shared" si="129"/>
        <v>2902.5120000000002</v>
      </c>
      <c r="Q580" s="15">
        <f t="shared" si="130"/>
        <v>57277.440000000002</v>
      </c>
      <c r="R580" s="15">
        <f t="shared" si="131"/>
        <v>30851.995200000001</v>
      </c>
      <c r="S580" s="15">
        <f t="shared" si="132"/>
        <v>2125.44</v>
      </c>
      <c r="T580" s="17"/>
      <c r="U580" s="17"/>
      <c r="V580" s="17"/>
      <c r="W580" s="17"/>
      <c r="X580" s="17"/>
      <c r="Y580" s="17"/>
      <c r="Z580" s="17"/>
    </row>
    <row r="581" spans="1:26" x14ac:dyDescent="0.2">
      <c r="A581" s="13"/>
      <c r="B581" s="13"/>
      <c r="C581" s="13">
        <v>200538</v>
      </c>
      <c r="D581" s="13" t="s">
        <v>56</v>
      </c>
      <c r="E581" s="13" t="s">
        <v>36</v>
      </c>
      <c r="F581" s="13" t="s">
        <v>37</v>
      </c>
      <c r="G581" s="13">
        <v>501444</v>
      </c>
      <c r="H581" s="13">
        <v>16</v>
      </c>
      <c r="I581" s="15">
        <v>170736</v>
      </c>
      <c r="J581" s="15">
        <v>0</v>
      </c>
      <c r="K581" s="15">
        <v>14228</v>
      </c>
      <c r="L581" s="15">
        <f t="shared" si="127"/>
        <v>11574.119999999999</v>
      </c>
      <c r="M581" s="15">
        <f t="shared" si="128"/>
        <v>123.60000000000001</v>
      </c>
      <c r="N581" s="16"/>
      <c r="O581" s="16"/>
      <c r="P581" s="15">
        <f t="shared" si="129"/>
        <v>2902.5120000000002</v>
      </c>
      <c r="Q581" s="15">
        <f t="shared" si="130"/>
        <v>57277.440000000002</v>
      </c>
      <c r="R581" s="15">
        <f t="shared" si="131"/>
        <v>30851.995200000001</v>
      </c>
      <c r="S581" s="15">
        <f t="shared" si="132"/>
        <v>2125.44</v>
      </c>
      <c r="T581" s="17"/>
      <c r="U581" s="17"/>
      <c r="V581" s="17"/>
      <c r="W581" s="17"/>
      <c r="X581" s="17"/>
      <c r="Y581" s="17"/>
      <c r="Z581" s="17"/>
    </row>
    <row r="582" spans="1:26" x14ac:dyDescent="0.2">
      <c r="A582" s="13"/>
      <c r="B582" s="13"/>
      <c r="C582" s="13">
        <v>200539</v>
      </c>
      <c r="D582" s="13" t="s">
        <v>56</v>
      </c>
      <c r="E582" s="13" t="s">
        <v>36</v>
      </c>
      <c r="F582" s="13" t="s">
        <v>37</v>
      </c>
      <c r="G582" s="13">
        <v>501444</v>
      </c>
      <c r="H582" s="13">
        <v>16</v>
      </c>
      <c r="I582" s="15">
        <v>170736</v>
      </c>
      <c r="J582" s="15">
        <v>0</v>
      </c>
      <c r="K582" s="15">
        <v>14228</v>
      </c>
      <c r="L582" s="15">
        <f t="shared" si="127"/>
        <v>11574.119999999999</v>
      </c>
      <c r="M582" s="15">
        <f t="shared" si="128"/>
        <v>123.60000000000001</v>
      </c>
      <c r="N582" s="16"/>
      <c r="O582" s="16"/>
      <c r="P582" s="15">
        <f t="shared" si="129"/>
        <v>2902.5120000000002</v>
      </c>
      <c r="Q582" s="15">
        <f t="shared" si="130"/>
        <v>57277.440000000002</v>
      </c>
      <c r="R582" s="15">
        <f t="shared" si="131"/>
        <v>30851.995200000001</v>
      </c>
      <c r="S582" s="15">
        <f t="shared" si="132"/>
        <v>2125.44</v>
      </c>
      <c r="T582" s="17"/>
      <c r="U582" s="17"/>
      <c r="V582" s="17"/>
      <c r="W582" s="17"/>
      <c r="X582" s="17"/>
      <c r="Y582" s="17"/>
      <c r="Z582" s="17"/>
    </row>
    <row r="583" spans="1:26" x14ac:dyDescent="0.2">
      <c r="A583" s="13"/>
      <c r="B583" s="13"/>
      <c r="C583" s="13">
        <v>200541</v>
      </c>
      <c r="D583" s="13" t="s">
        <v>56</v>
      </c>
      <c r="E583" s="13" t="s">
        <v>36</v>
      </c>
      <c r="F583" s="13" t="s">
        <v>37</v>
      </c>
      <c r="G583" s="13">
        <v>501444</v>
      </c>
      <c r="H583" s="13">
        <v>16</v>
      </c>
      <c r="I583" s="15">
        <v>170736</v>
      </c>
      <c r="J583" s="15">
        <v>0</v>
      </c>
      <c r="K583" s="15">
        <v>14228</v>
      </c>
      <c r="L583" s="15">
        <f t="shared" si="127"/>
        <v>11574.119999999999</v>
      </c>
      <c r="M583" s="15">
        <f t="shared" si="128"/>
        <v>123.60000000000001</v>
      </c>
      <c r="N583" s="16"/>
      <c r="O583" s="16"/>
      <c r="P583" s="15">
        <f t="shared" si="129"/>
        <v>2902.5120000000002</v>
      </c>
      <c r="Q583" s="15">
        <f t="shared" si="130"/>
        <v>57277.440000000002</v>
      </c>
      <c r="R583" s="15">
        <f t="shared" si="131"/>
        <v>30851.995200000001</v>
      </c>
      <c r="S583" s="15">
        <f t="shared" si="132"/>
        <v>2125.44</v>
      </c>
      <c r="T583" s="17"/>
      <c r="U583" s="17"/>
      <c r="V583" s="17"/>
      <c r="W583" s="17"/>
      <c r="X583" s="17"/>
      <c r="Y583" s="17"/>
      <c r="Z583" s="17"/>
    </row>
    <row r="584" spans="1:26" x14ac:dyDescent="0.2">
      <c r="A584" s="13"/>
      <c r="B584" s="13"/>
      <c r="C584" s="13">
        <v>200544</v>
      </c>
      <c r="D584" s="13" t="s">
        <v>56</v>
      </c>
      <c r="E584" s="13" t="s">
        <v>36</v>
      </c>
      <c r="F584" s="13" t="s">
        <v>34</v>
      </c>
      <c r="G584" s="13">
        <v>501444</v>
      </c>
      <c r="H584" s="13">
        <v>16</v>
      </c>
      <c r="I584" s="15">
        <v>170736</v>
      </c>
      <c r="J584" s="15">
        <v>0</v>
      </c>
      <c r="K584" s="15">
        <v>14228</v>
      </c>
      <c r="L584" s="15">
        <f t="shared" si="127"/>
        <v>11574.119999999999</v>
      </c>
      <c r="M584" s="15">
        <f t="shared" si="128"/>
        <v>123.60000000000001</v>
      </c>
      <c r="N584" s="16"/>
      <c r="O584" s="16"/>
      <c r="P584" s="15">
        <f t="shared" si="129"/>
        <v>2902.5120000000002</v>
      </c>
      <c r="Q584" s="15">
        <f t="shared" si="130"/>
        <v>57277.440000000002</v>
      </c>
      <c r="R584" s="15">
        <f t="shared" si="131"/>
        <v>30851.995200000001</v>
      </c>
      <c r="S584" s="15">
        <f t="shared" si="132"/>
        <v>2125.44</v>
      </c>
      <c r="T584" s="17"/>
      <c r="U584" s="17"/>
      <c r="V584" s="17"/>
      <c r="W584" s="17"/>
      <c r="X584" s="17"/>
      <c r="Y584" s="17"/>
      <c r="Z584" s="17"/>
    </row>
    <row r="585" spans="1:26" x14ac:dyDescent="0.2">
      <c r="A585" s="13"/>
      <c r="B585" s="13"/>
      <c r="C585" s="13">
        <v>200547</v>
      </c>
      <c r="D585" s="13" t="s">
        <v>56</v>
      </c>
      <c r="E585" s="13" t="s">
        <v>36</v>
      </c>
      <c r="F585" s="13" t="s">
        <v>37</v>
      </c>
      <c r="G585" s="13">
        <v>501444</v>
      </c>
      <c r="H585" s="13">
        <v>16</v>
      </c>
      <c r="I585" s="15">
        <v>170736</v>
      </c>
      <c r="J585" s="15">
        <v>0</v>
      </c>
      <c r="K585" s="15">
        <v>14228</v>
      </c>
      <c r="L585" s="15">
        <f t="shared" si="127"/>
        <v>11574.119999999999</v>
      </c>
      <c r="M585" s="15">
        <f t="shared" si="128"/>
        <v>123.60000000000001</v>
      </c>
      <c r="N585" s="16"/>
      <c r="O585" s="16"/>
      <c r="P585" s="15">
        <f t="shared" si="129"/>
        <v>2902.5120000000002</v>
      </c>
      <c r="Q585" s="15">
        <f t="shared" si="130"/>
        <v>57277.440000000002</v>
      </c>
      <c r="R585" s="15">
        <f t="shared" si="131"/>
        <v>30851.995200000001</v>
      </c>
      <c r="S585" s="15">
        <f t="shared" si="132"/>
        <v>2125.44</v>
      </c>
      <c r="T585" s="17"/>
      <c r="U585" s="17"/>
      <c r="V585" s="17"/>
      <c r="W585" s="17"/>
      <c r="X585" s="17"/>
      <c r="Y585" s="17"/>
      <c r="Z585" s="17"/>
    </row>
    <row r="586" spans="1:26" x14ac:dyDescent="0.2">
      <c r="A586" s="13"/>
      <c r="B586" s="13"/>
      <c r="C586" s="13">
        <v>200550</v>
      </c>
      <c r="D586" s="13" t="s">
        <v>56</v>
      </c>
      <c r="E586" s="13" t="s">
        <v>36</v>
      </c>
      <c r="F586" s="13" t="s">
        <v>34</v>
      </c>
      <c r="G586" s="13">
        <v>501444</v>
      </c>
      <c r="H586" s="13">
        <v>16</v>
      </c>
      <c r="I586" s="15">
        <v>170736</v>
      </c>
      <c r="J586" s="15">
        <v>0</v>
      </c>
      <c r="K586" s="15">
        <v>14228</v>
      </c>
      <c r="L586" s="15">
        <f t="shared" si="127"/>
        <v>11574.119999999999</v>
      </c>
      <c r="M586" s="15">
        <f t="shared" si="128"/>
        <v>123.60000000000001</v>
      </c>
      <c r="N586" s="16"/>
      <c r="O586" s="16"/>
      <c r="P586" s="15">
        <f t="shared" si="129"/>
        <v>2902.5120000000002</v>
      </c>
      <c r="Q586" s="15">
        <f t="shared" si="130"/>
        <v>57277.440000000002</v>
      </c>
      <c r="R586" s="15">
        <f t="shared" si="131"/>
        <v>30851.995200000001</v>
      </c>
      <c r="S586" s="15">
        <f t="shared" si="132"/>
        <v>2125.44</v>
      </c>
      <c r="T586" s="17"/>
      <c r="U586" s="17"/>
      <c r="V586" s="17"/>
      <c r="W586" s="17"/>
      <c r="X586" s="17"/>
      <c r="Y586" s="17"/>
      <c r="Z586" s="17"/>
    </row>
    <row r="587" spans="1:26" x14ac:dyDescent="0.2">
      <c r="A587" s="13"/>
      <c r="B587" s="13"/>
      <c r="C587" s="13">
        <v>200569</v>
      </c>
      <c r="D587" s="13" t="s">
        <v>56</v>
      </c>
      <c r="E587" s="13" t="s">
        <v>36</v>
      </c>
      <c r="F587" s="13" t="s">
        <v>37</v>
      </c>
      <c r="G587" s="13">
        <v>501444</v>
      </c>
      <c r="H587" s="13">
        <v>16</v>
      </c>
      <c r="I587" s="15">
        <v>170736</v>
      </c>
      <c r="J587" s="15">
        <v>0</v>
      </c>
      <c r="K587" s="15">
        <v>14228</v>
      </c>
      <c r="L587" s="15">
        <f t="shared" si="127"/>
        <v>11574.119999999999</v>
      </c>
      <c r="M587" s="15">
        <f t="shared" si="128"/>
        <v>123.60000000000001</v>
      </c>
      <c r="N587" s="16"/>
      <c r="O587" s="16"/>
      <c r="P587" s="15">
        <f t="shared" si="129"/>
        <v>2902.5120000000002</v>
      </c>
      <c r="Q587" s="15">
        <f t="shared" si="130"/>
        <v>57277.440000000002</v>
      </c>
      <c r="R587" s="15">
        <f t="shared" si="131"/>
        <v>30851.995200000001</v>
      </c>
      <c r="S587" s="15">
        <f t="shared" si="132"/>
        <v>2125.44</v>
      </c>
      <c r="T587" s="17"/>
      <c r="U587" s="17"/>
      <c r="V587" s="17"/>
      <c r="W587" s="17"/>
      <c r="X587" s="17"/>
      <c r="Y587" s="17"/>
      <c r="Z587" s="17"/>
    </row>
    <row r="588" spans="1:26" x14ac:dyDescent="0.2">
      <c r="A588" s="13"/>
      <c r="B588" s="13"/>
      <c r="C588" s="13">
        <v>200572</v>
      </c>
      <c r="D588" s="13" t="s">
        <v>56</v>
      </c>
      <c r="E588" s="13" t="s">
        <v>36</v>
      </c>
      <c r="F588" s="13" t="s">
        <v>37</v>
      </c>
      <c r="G588" s="13">
        <v>501444</v>
      </c>
      <c r="H588" s="13">
        <v>16</v>
      </c>
      <c r="I588" s="15">
        <v>170736</v>
      </c>
      <c r="J588" s="15">
        <v>0</v>
      </c>
      <c r="K588" s="15">
        <v>14228</v>
      </c>
      <c r="L588" s="15">
        <f t="shared" si="127"/>
        <v>11574.119999999999</v>
      </c>
      <c r="M588" s="15">
        <f t="shared" si="128"/>
        <v>123.60000000000001</v>
      </c>
      <c r="N588" s="16"/>
      <c r="O588" s="16"/>
      <c r="P588" s="15">
        <f t="shared" si="129"/>
        <v>2902.5120000000002</v>
      </c>
      <c r="Q588" s="15">
        <f t="shared" si="130"/>
        <v>57277.440000000002</v>
      </c>
      <c r="R588" s="15">
        <f t="shared" si="131"/>
        <v>30851.995200000001</v>
      </c>
      <c r="S588" s="15">
        <f t="shared" si="132"/>
        <v>2125.44</v>
      </c>
      <c r="T588" s="17"/>
      <c r="U588" s="17"/>
      <c r="V588" s="17"/>
      <c r="W588" s="17"/>
      <c r="X588" s="17"/>
      <c r="Y588" s="17"/>
      <c r="Z588" s="17"/>
    </row>
    <row r="589" spans="1:26" x14ac:dyDescent="0.2">
      <c r="A589" s="13"/>
      <c r="B589" s="13"/>
      <c r="C589" s="13">
        <v>200575</v>
      </c>
      <c r="D589" s="13" t="s">
        <v>56</v>
      </c>
      <c r="E589" s="13" t="s">
        <v>36</v>
      </c>
      <c r="F589" s="13" t="s">
        <v>37</v>
      </c>
      <c r="G589" s="13">
        <v>501444</v>
      </c>
      <c r="H589" s="13">
        <v>16</v>
      </c>
      <c r="I589" s="15">
        <v>170736</v>
      </c>
      <c r="J589" s="15">
        <v>0</v>
      </c>
      <c r="K589" s="15">
        <v>14228</v>
      </c>
      <c r="L589" s="15">
        <f t="shared" si="127"/>
        <v>11574.119999999999</v>
      </c>
      <c r="M589" s="15">
        <f t="shared" si="128"/>
        <v>123.60000000000001</v>
      </c>
      <c r="N589" s="16"/>
      <c r="O589" s="16"/>
      <c r="P589" s="15">
        <f t="shared" si="129"/>
        <v>2902.5120000000002</v>
      </c>
      <c r="Q589" s="15">
        <f t="shared" si="130"/>
        <v>57277.440000000002</v>
      </c>
      <c r="R589" s="15">
        <f t="shared" si="131"/>
        <v>30851.995200000001</v>
      </c>
      <c r="S589" s="15">
        <f t="shared" si="132"/>
        <v>2125.44</v>
      </c>
      <c r="T589" s="17"/>
      <c r="U589" s="17"/>
      <c r="V589" s="17"/>
      <c r="W589" s="17"/>
      <c r="X589" s="17"/>
      <c r="Y589" s="17"/>
      <c r="Z589" s="17"/>
    </row>
    <row r="590" spans="1:26" x14ac:dyDescent="0.2">
      <c r="A590" s="13"/>
      <c r="B590" s="13"/>
      <c r="C590" s="13">
        <v>200577</v>
      </c>
      <c r="D590" s="13" t="s">
        <v>56</v>
      </c>
      <c r="E590" s="13" t="s">
        <v>36</v>
      </c>
      <c r="F590" s="13" t="s">
        <v>37</v>
      </c>
      <c r="G590" s="13">
        <v>501444</v>
      </c>
      <c r="H590" s="13">
        <v>16</v>
      </c>
      <c r="I590" s="15">
        <v>170736</v>
      </c>
      <c r="J590" s="15">
        <v>0</v>
      </c>
      <c r="K590" s="15">
        <v>14228</v>
      </c>
      <c r="L590" s="15">
        <f t="shared" si="127"/>
        <v>11574.119999999999</v>
      </c>
      <c r="M590" s="15">
        <f t="shared" si="128"/>
        <v>123.60000000000001</v>
      </c>
      <c r="N590" s="16"/>
      <c r="O590" s="16"/>
      <c r="P590" s="15">
        <f t="shared" si="129"/>
        <v>2902.5120000000002</v>
      </c>
      <c r="Q590" s="15">
        <f t="shared" si="130"/>
        <v>57277.440000000002</v>
      </c>
      <c r="R590" s="15">
        <f t="shared" si="131"/>
        <v>30851.995200000001</v>
      </c>
      <c r="S590" s="15">
        <f t="shared" si="132"/>
        <v>2125.44</v>
      </c>
      <c r="T590" s="17"/>
      <c r="U590" s="17"/>
      <c r="V590" s="17"/>
      <c r="W590" s="17"/>
      <c r="X590" s="17"/>
      <c r="Y590" s="17"/>
      <c r="Z590" s="17"/>
    </row>
    <row r="591" spans="1:26" x14ac:dyDescent="0.2">
      <c r="A591" s="13"/>
      <c r="B591" s="13"/>
      <c r="C591" s="13">
        <v>200579</v>
      </c>
      <c r="D591" s="13" t="s">
        <v>56</v>
      </c>
      <c r="E591" s="13" t="s">
        <v>36</v>
      </c>
      <c r="F591" s="13" t="s">
        <v>37</v>
      </c>
      <c r="G591" s="13">
        <v>501444</v>
      </c>
      <c r="H591" s="13">
        <v>16</v>
      </c>
      <c r="I591" s="15">
        <v>170736</v>
      </c>
      <c r="J591" s="15">
        <v>0</v>
      </c>
      <c r="K591" s="15">
        <v>14228</v>
      </c>
      <c r="L591" s="15">
        <f t="shared" si="127"/>
        <v>11574.119999999999</v>
      </c>
      <c r="M591" s="15">
        <f t="shared" si="128"/>
        <v>123.60000000000001</v>
      </c>
      <c r="N591" s="16"/>
      <c r="O591" s="16"/>
      <c r="P591" s="15">
        <f t="shared" si="129"/>
        <v>2902.5120000000002</v>
      </c>
      <c r="Q591" s="15">
        <f t="shared" si="130"/>
        <v>57277.440000000002</v>
      </c>
      <c r="R591" s="15">
        <f t="shared" si="131"/>
        <v>30851.995200000001</v>
      </c>
      <c r="S591" s="15">
        <f t="shared" si="132"/>
        <v>2125.44</v>
      </c>
      <c r="T591" s="17"/>
      <c r="U591" s="17"/>
      <c r="V591" s="17"/>
      <c r="W591" s="17"/>
      <c r="X591" s="17"/>
      <c r="Y591" s="17"/>
      <c r="Z591" s="17"/>
    </row>
    <row r="592" spans="1:26" x14ac:dyDescent="0.2">
      <c r="A592" s="13"/>
      <c r="B592" s="13"/>
      <c r="C592" s="13">
        <v>200584</v>
      </c>
      <c r="D592" s="13" t="s">
        <v>56</v>
      </c>
      <c r="E592" s="13" t="s">
        <v>36</v>
      </c>
      <c r="F592" s="13" t="s">
        <v>34</v>
      </c>
      <c r="G592" s="13">
        <v>501444</v>
      </c>
      <c r="H592" s="13">
        <v>16</v>
      </c>
      <c r="I592" s="15">
        <v>170736</v>
      </c>
      <c r="J592" s="15">
        <v>0</v>
      </c>
      <c r="K592" s="15">
        <v>14228</v>
      </c>
      <c r="L592" s="15">
        <f t="shared" si="127"/>
        <v>11574.119999999999</v>
      </c>
      <c r="M592" s="15">
        <f t="shared" si="128"/>
        <v>123.60000000000001</v>
      </c>
      <c r="N592" s="16"/>
      <c r="O592" s="16"/>
      <c r="P592" s="15">
        <f t="shared" si="129"/>
        <v>2902.5120000000002</v>
      </c>
      <c r="Q592" s="15">
        <f t="shared" si="130"/>
        <v>57277.440000000002</v>
      </c>
      <c r="R592" s="15">
        <f t="shared" si="131"/>
        <v>30851.995200000001</v>
      </c>
      <c r="S592" s="15">
        <f t="shared" si="132"/>
        <v>2125.44</v>
      </c>
      <c r="T592" s="17"/>
      <c r="U592" s="17"/>
      <c r="V592" s="17"/>
      <c r="W592" s="17"/>
      <c r="X592" s="17"/>
      <c r="Y592" s="17"/>
      <c r="Z592" s="17"/>
    </row>
    <row r="593" spans="1:26" x14ac:dyDescent="0.2">
      <c r="A593" s="13"/>
      <c r="B593" s="13"/>
      <c r="C593" s="13">
        <v>200587</v>
      </c>
      <c r="D593" s="13" t="s">
        <v>56</v>
      </c>
      <c r="E593" s="13" t="s">
        <v>36</v>
      </c>
      <c r="F593" s="13" t="s">
        <v>34</v>
      </c>
      <c r="G593" s="13">
        <v>501444</v>
      </c>
      <c r="H593" s="13">
        <v>16</v>
      </c>
      <c r="I593" s="15">
        <v>170736</v>
      </c>
      <c r="J593" s="15">
        <v>0</v>
      </c>
      <c r="K593" s="15">
        <v>14228</v>
      </c>
      <c r="L593" s="15">
        <f t="shared" si="127"/>
        <v>11574.119999999999</v>
      </c>
      <c r="M593" s="15">
        <f t="shared" si="128"/>
        <v>123.60000000000001</v>
      </c>
      <c r="N593" s="16"/>
      <c r="O593" s="16"/>
      <c r="P593" s="15">
        <f t="shared" si="129"/>
        <v>2902.5120000000002</v>
      </c>
      <c r="Q593" s="15">
        <f t="shared" si="130"/>
        <v>57277.440000000002</v>
      </c>
      <c r="R593" s="15">
        <f t="shared" si="131"/>
        <v>30851.995200000001</v>
      </c>
      <c r="S593" s="15">
        <f t="shared" si="132"/>
        <v>2125.44</v>
      </c>
      <c r="T593" s="17"/>
      <c r="U593" s="17"/>
      <c r="V593" s="17"/>
      <c r="W593" s="17"/>
      <c r="X593" s="17"/>
      <c r="Y593" s="17"/>
      <c r="Z593" s="17"/>
    </row>
    <row r="594" spans="1:26" s="20" customFormat="1" ht="13.5" thickBot="1" x14ac:dyDescent="0.25">
      <c r="G594" s="31"/>
      <c r="I594" s="22">
        <f t="shared" ref="I594:Z594" si="133">SUM(I510:I593)</f>
        <v>19564152</v>
      </c>
      <c r="J594" s="22">
        <f t="shared" si="133"/>
        <v>84500</v>
      </c>
      <c r="K594" s="22">
        <f t="shared" si="133"/>
        <v>1630346</v>
      </c>
      <c r="L594" s="22">
        <f t="shared" si="133"/>
        <v>972226.07999999973</v>
      </c>
      <c r="M594" s="22">
        <f t="shared" si="133"/>
        <v>10382.400000000016</v>
      </c>
      <c r="N594" s="22">
        <f t="shared" si="133"/>
        <v>26573.25</v>
      </c>
      <c r="O594" s="22">
        <f t="shared" si="133"/>
        <v>0</v>
      </c>
      <c r="P594" s="22">
        <f t="shared" si="133"/>
        <v>332590.58399999962</v>
      </c>
      <c r="Q594" s="22">
        <f t="shared" si="133"/>
        <v>4811304.9600000009</v>
      </c>
      <c r="R594" s="22">
        <f t="shared" si="133"/>
        <v>3535242.2663999931</v>
      </c>
      <c r="S594" s="22">
        <f t="shared" si="133"/>
        <v>178536.96000000014</v>
      </c>
      <c r="T594" s="22">
        <f t="shared" si="133"/>
        <v>0</v>
      </c>
      <c r="U594" s="22">
        <f t="shared" si="133"/>
        <v>0</v>
      </c>
      <c r="V594" s="22">
        <f t="shared" si="133"/>
        <v>0</v>
      </c>
      <c r="W594" s="22">
        <f t="shared" si="133"/>
        <v>0</v>
      </c>
      <c r="X594" s="22">
        <f t="shared" si="133"/>
        <v>0</v>
      </c>
      <c r="Y594" s="22">
        <f t="shared" si="133"/>
        <v>0</v>
      </c>
      <c r="Z594" s="22">
        <f t="shared" si="133"/>
        <v>0</v>
      </c>
    </row>
    <row r="595" spans="1:26" s="20" customFormat="1" ht="13.5" thickTop="1" x14ac:dyDescent="0.2">
      <c r="I595" s="23"/>
      <c r="J595" s="23"/>
      <c r="K595" s="23"/>
      <c r="L595" s="23"/>
      <c r="M595" s="23"/>
      <c r="N595" s="24"/>
      <c r="O595" s="24"/>
      <c r="P595" s="23"/>
      <c r="Q595" s="23"/>
      <c r="R595" s="23"/>
      <c r="S595" s="23"/>
      <c r="T595" s="25"/>
      <c r="U595" s="25"/>
      <c r="V595" s="25"/>
      <c r="W595" s="25"/>
      <c r="X595" s="25"/>
      <c r="Y595" s="25"/>
      <c r="Z595" s="25"/>
    </row>
    <row r="596" spans="1:26" s="20" customFormat="1" x14ac:dyDescent="0.2">
      <c r="A596" s="26"/>
      <c r="B596" s="26"/>
      <c r="C596" s="26"/>
      <c r="D596" s="26"/>
      <c r="E596" s="26"/>
      <c r="F596" s="26"/>
      <c r="G596" s="26"/>
      <c r="H596" s="26"/>
      <c r="I596" s="27"/>
      <c r="J596" s="27"/>
      <c r="K596" s="27"/>
      <c r="L596" s="27"/>
      <c r="M596" s="27"/>
      <c r="N596" s="28"/>
      <c r="O596" s="28"/>
      <c r="P596" s="27"/>
      <c r="Q596" s="27"/>
      <c r="R596" s="27"/>
      <c r="S596" s="27"/>
      <c r="T596" s="28"/>
      <c r="U596" s="28"/>
      <c r="V596" s="28"/>
      <c r="W596" s="28"/>
      <c r="X596" s="28"/>
      <c r="Y596" s="28"/>
      <c r="Z596" s="28"/>
    </row>
    <row r="597" spans="1:26" x14ac:dyDescent="0.2">
      <c r="A597" s="13"/>
      <c r="B597" s="13"/>
      <c r="C597" s="13">
        <v>3492</v>
      </c>
      <c r="D597" s="13" t="s">
        <v>174</v>
      </c>
      <c r="E597" s="13" t="s">
        <v>33</v>
      </c>
      <c r="F597" s="13" t="s">
        <v>34</v>
      </c>
      <c r="G597" s="13">
        <v>501445</v>
      </c>
      <c r="H597" s="13">
        <v>6</v>
      </c>
      <c r="I597" s="15">
        <v>494856</v>
      </c>
      <c r="J597" s="15">
        <v>0</v>
      </c>
      <c r="K597" s="15">
        <v>41238</v>
      </c>
      <c r="L597" s="15">
        <f t="shared" ref="L597:L614" si="134">964.51*12</f>
        <v>11574.119999999999</v>
      </c>
      <c r="M597" s="15">
        <f t="shared" ref="M597:M614" si="135">10.3*12</f>
        <v>123.60000000000001</v>
      </c>
      <c r="N597" s="16">
        <v>7983.75</v>
      </c>
      <c r="O597" s="16"/>
      <c r="P597" s="15">
        <f t="shared" ref="P597:P660" si="136">I597*1.7%</f>
        <v>8412.5520000000015</v>
      </c>
      <c r="Q597" s="15">
        <f t="shared" ref="Q597:Q660" si="137">4773.12*12</f>
        <v>57277.440000000002</v>
      </c>
      <c r="R597" s="15">
        <f t="shared" ref="R597:R660" si="138">18.07%*I597</f>
        <v>89420.479200000002</v>
      </c>
      <c r="S597" s="15">
        <f t="shared" ref="S597:S660" si="139">177.12*12</f>
        <v>2125.44</v>
      </c>
      <c r="T597" s="17"/>
      <c r="U597" s="17"/>
      <c r="V597" s="17"/>
      <c r="W597" s="17"/>
      <c r="X597" s="17"/>
      <c r="Y597" s="17"/>
      <c r="Z597" s="17"/>
    </row>
    <row r="598" spans="1:26" x14ac:dyDescent="0.2">
      <c r="A598" s="13"/>
      <c r="B598" s="13"/>
      <c r="C598" s="13">
        <v>3586</v>
      </c>
      <c r="D598" s="13" t="s">
        <v>220</v>
      </c>
      <c r="E598" s="13" t="s">
        <v>36</v>
      </c>
      <c r="F598" s="13" t="s">
        <v>34</v>
      </c>
      <c r="G598" s="13">
        <v>501445</v>
      </c>
      <c r="H598" s="13">
        <v>3</v>
      </c>
      <c r="I598" s="15">
        <v>783828</v>
      </c>
      <c r="J598" s="15">
        <f>750*12</f>
        <v>9000</v>
      </c>
      <c r="K598" s="15">
        <v>65319</v>
      </c>
      <c r="L598" s="15">
        <f t="shared" si="134"/>
        <v>11574.119999999999</v>
      </c>
      <c r="M598" s="15">
        <f t="shared" si="135"/>
        <v>123.60000000000001</v>
      </c>
      <c r="N598" s="16">
        <v>18618</v>
      </c>
      <c r="O598" s="16"/>
      <c r="P598" s="15">
        <f t="shared" si="136"/>
        <v>13325.076000000001</v>
      </c>
      <c r="Q598" s="15">
        <f t="shared" si="137"/>
        <v>57277.440000000002</v>
      </c>
      <c r="R598" s="15">
        <f t="shared" si="138"/>
        <v>141637.71960000001</v>
      </c>
      <c r="S598" s="15">
        <f t="shared" si="139"/>
        <v>2125.44</v>
      </c>
      <c r="T598" s="17"/>
      <c r="U598" s="17"/>
      <c r="V598" s="17"/>
      <c r="W598" s="17"/>
      <c r="X598" s="17"/>
      <c r="Y598" s="17"/>
      <c r="Z598" s="17"/>
    </row>
    <row r="599" spans="1:26" x14ac:dyDescent="0.2">
      <c r="A599" s="13"/>
      <c r="B599" s="13"/>
      <c r="C599" s="13">
        <v>4763</v>
      </c>
      <c r="D599" s="13" t="s">
        <v>221</v>
      </c>
      <c r="E599" s="13" t="s">
        <v>33</v>
      </c>
      <c r="F599" s="13" t="s">
        <v>34</v>
      </c>
      <c r="G599" s="13">
        <v>501445</v>
      </c>
      <c r="H599" s="13">
        <v>6</v>
      </c>
      <c r="I599" s="15">
        <v>494856</v>
      </c>
      <c r="J599" s="15">
        <v>0</v>
      </c>
      <c r="K599" s="15">
        <v>41238</v>
      </c>
      <c r="L599" s="15">
        <f t="shared" si="134"/>
        <v>11574.119999999999</v>
      </c>
      <c r="M599" s="15">
        <f t="shared" si="135"/>
        <v>123.60000000000001</v>
      </c>
      <c r="N599" s="16">
        <v>9254.25</v>
      </c>
      <c r="O599" s="16"/>
      <c r="P599" s="15">
        <f t="shared" si="136"/>
        <v>8412.5520000000015</v>
      </c>
      <c r="Q599" s="15">
        <f t="shared" si="137"/>
        <v>57277.440000000002</v>
      </c>
      <c r="R599" s="15">
        <f t="shared" si="138"/>
        <v>89420.479200000002</v>
      </c>
      <c r="S599" s="15">
        <f t="shared" si="139"/>
        <v>2125.44</v>
      </c>
      <c r="T599" s="17"/>
      <c r="U599" s="17"/>
      <c r="V599" s="17"/>
      <c r="W599" s="17"/>
      <c r="X599" s="17"/>
      <c r="Y599" s="17"/>
      <c r="Z599" s="17"/>
    </row>
    <row r="600" spans="1:26" x14ac:dyDescent="0.2">
      <c r="A600" s="13"/>
      <c r="B600" s="13"/>
      <c r="C600" s="13">
        <v>11882</v>
      </c>
      <c r="D600" s="13" t="s">
        <v>222</v>
      </c>
      <c r="E600" s="13" t="s">
        <v>33</v>
      </c>
      <c r="F600" s="13" t="s">
        <v>34</v>
      </c>
      <c r="G600" s="13">
        <v>501445</v>
      </c>
      <c r="H600" s="13">
        <v>3</v>
      </c>
      <c r="I600" s="15">
        <v>783828</v>
      </c>
      <c r="J600" s="15">
        <f>750*12</f>
        <v>9000</v>
      </c>
      <c r="K600" s="15">
        <v>65319</v>
      </c>
      <c r="L600" s="15">
        <f t="shared" si="134"/>
        <v>11574.119999999999</v>
      </c>
      <c r="M600" s="15">
        <f t="shared" si="135"/>
        <v>123.60000000000001</v>
      </c>
      <c r="N600" s="16">
        <v>18618</v>
      </c>
      <c r="O600" s="16"/>
      <c r="P600" s="15">
        <f t="shared" si="136"/>
        <v>13325.076000000001</v>
      </c>
      <c r="Q600" s="15">
        <f t="shared" si="137"/>
        <v>57277.440000000002</v>
      </c>
      <c r="R600" s="15">
        <f t="shared" si="138"/>
        <v>141637.71960000001</v>
      </c>
      <c r="S600" s="15">
        <f t="shared" si="139"/>
        <v>2125.44</v>
      </c>
      <c r="T600" s="17"/>
      <c r="U600" s="17"/>
      <c r="V600" s="17"/>
      <c r="W600" s="17"/>
      <c r="X600" s="17"/>
      <c r="Y600" s="17"/>
      <c r="Z600" s="17"/>
    </row>
    <row r="601" spans="1:26" x14ac:dyDescent="0.2">
      <c r="A601" s="13"/>
      <c r="B601" s="13"/>
      <c r="C601" s="13">
        <v>12616</v>
      </c>
      <c r="D601" s="13" t="s">
        <v>155</v>
      </c>
      <c r="E601" s="13" t="s">
        <v>33</v>
      </c>
      <c r="F601" s="13" t="s">
        <v>34</v>
      </c>
      <c r="G601" s="13">
        <v>501445</v>
      </c>
      <c r="H601" s="13">
        <v>6</v>
      </c>
      <c r="I601" s="15">
        <v>494856</v>
      </c>
      <c r="J601" s="15">
        <v>0</v>
      </c>
      <c r="K601" s="15">
        <v>41238</v>
      </c>
      <c r="L601" s="15">
        <f t="shared" si="134"/>
        <v>11574.119999999999</v>
      </c>
      <c r="M601" s="15">
        <f t="shared" si="135"/>
        <v>123.60000000000001</v>
      </c>
      <c r="N601" s="16">
        <v>1270.5</v>
      </c>
      <c r="O601" s="16"/>
      <c r="P601" s="15">
        <f t="shared" si="136"/>
        <v>8412.5520000000015</v>
      </c>
      <c r="Q601" s="15">
        <f t="shared" si="137"/>
        <v>57277.440000000002</v>
      </c>
      <c r="R601" s="15">
        <f t="shared" si="138"/>
        <v>89420.479200000002</v>
      </c>
      <c r="S601" s="15">
        <f t="shared" si="139"/>
        <v>2125.44</v>
      </c>
      <c r="T601" s="17"/>
      <c r="U601" s="17"/>
      <c r="V601" s="17"/>
      <c r="W601" s="17"/>
      <c r="X601" s="17"/>
      <c r="Y601" s="17"/>
      <c r="Z601" s="17"/>
    </row>
    <row r="602" spans="1:26" x14ac:dyDescent="0.2">
      <c r="A602" s="13"/>
      <c r="B602" s="13"/>
      <c r="C602" s="13">
        <v>14805</v>
      </c>
      <c r="D602" s="13" t="s">
        <v>223</v>
      </c>
      <c r="E602" s="13" t="s">
        <v>33</v>
      </c>
      <c r="F602" s="13" t="s">
        <v>34</v>
      </c>
      <c r="G602" s="13">
        <v>501445</v>
      </c>
      <c r="H602" s="13">
        <v>6</v>
      </c>
      <c r="I602" s="15">
        <v>537492</v>
      </c>
      <c r="J602" s="15">
        <f>450*12</f>
        <v>5400</v>
      </c>
      <c r="K602" s="15">
        <v>44791</v>
      </c>
      <c r="L602" s="15">
        <f t="shared" si="134"/>
        <v>11574.119999999999</v>
      </c>
      <c r="M602" s="15">
        <f t="shared" si="135"/>
        <v>123.60000000000001</v>
      </c>
      <c r="N602" s="16">
        <v>10746.75</v>
      </c>
      <c r="O602" s="16"/>
      <c r="P602" s="15">
        <f t="shared" si="136"/>
        <v>9137.3640000000014</v>
      </c>
      <c r="Q602" s="15">
        <f t="shared" si="137"/>
        <v>57277.440000000002</v>
      </c>
      <c r="R602" s="15">
        <f t="shared" si="138"/>
        <v>97124.804399999994</v>
      </c>
      <c r="S602" s="15">
        <f t="shared" si="139"/>
        <v>2125.44</v>
      </c>
      <c r="T602" s="17"/>
      <c r="U602" s="17"/>
      <c r="V602" s="17"/>
      <c r="W602" s="17"/>
      <c r="X602" s="17"/>
      <c r="Y602" s="17"/>
      <c r="Z602" s="17"/>
    </row>
    <row r="603" spans="1:26" x14ac:dyDescent="0.2">
      <c r="A603" s="13"/>
      <c r="B603" s="13"/>
      <c r="C603" s="13">
        <v>15312</v>
      </c>
      <c r="D603" s="13" t="s">
        <v>224</v>
      </c>
      <c r="E603" s="13" t="s">
        <v>33</v>
      </c>
      <c r="F603" s="13" t="s">
        <v>34</v>
      </c>
      <c r="G603" s="13">
        <v>501445</v>
      </c>
      <c r="H603" s="13">
        <v>7</v>
      </c>
      <c r="I603" s="15">
        <v>447984</v>
      </c>
      <c r="J603" s="15">
        <v>0</v>
      </c>
      <c r="K603" s="15">
        <v>37332</v>
      </c>
      <c r="L603" s="15">
        <f t="shared" si="134"/>
        <v>11574.119999999999</v>
      </c>
      <c r="M603" s="15">
        <f t="shared" si="135"/>
        <v>123.60000000000001</v>
      </c>
      <c r="N603" s="16"/>
      <c r="O603" s="16"/>
      <c r="P603" s="15">
        <f t="shared" si="136"/>
        <v>7615.728000000001</v>
      </c>
      <c r="Q603" s="15">
        <f t="shared" si="137"/>
        <v>57277.440000000002</v>
      </c>
      <c r="R603" s="15">
        <f t="shared" si="138"/>
        <v>80950.708799999993</v>
      </c>
      <c r="S603" s="15">
        <f t="shared" si="139"/>
        <v>2125.44</v>
      </c>
      <c r="T603" s="17"/>
      <c r="U603" s="17"/>
      <c r="V603" s="17"/>
      <c r="W603" s="17"/>
      <c r="X603" s="17"/>
      <c r="Y603" s="17"/>
      <c r="Z603" s="17"/>
    </row>
    <row r="604" spans="1:26" x14ac:dyDescent="0.2">
      <c r="A604" s="13"/>
      <c r="B604" s="13"/>
      <c r="C604" s="13">
        <v>16379</v>
      </c>
      <c r="D604" s="13" t="s">
        <v>225</v>
      </c>
      <c r="E604" s="13" t="s">
        <v>33</v>
      </c>
      <c r="F604" s="13" t="s">
        <v>34</v>
      </c>
      <c r="G604" s="13">
        <v>501445</v>
      </c>
      <c r="H604" s="13">
        <v>5</v>
      </c>
      <c r="I604" s="15">
        <v>554412</v>
      </c>
      <c r="J604" s="15">
        <f>450*12</f>
        <v>5400</v>
      </c>
      <c r="K604" s="15">
        <v>46201</v>
      </c>
      <c r="L604" s="15">
        <f t="shared" si="134"/>
        <v>11574.119999999999</v>
      </c>
      <c r="M604" s="15">
        <f t="shared" si="135"/>
        <v>123.60000000000001</v>
      </c>
      <c r="N604" s="16">
        <v>17654.25</v>
      </c>
      <c r="O604" s="16"/>
      <c r="P604" s="15">
        <f t="shared" si="136"/>
        <v>9425.0040000000008</v>
      </c>
      <c r="Q604" s="15">
        <f t="shared" si="137"/>
        <v>57277.440000000002</v>
      </c>
      <c r="R604" s="15">
        <f t="shared" si="138"/>
        <v>100182.2484</v>
      </c>
      <c r="S604" s="15">
        <f t="shared" si="139"/>
        <v>2125.44</v>
      </c>
      <c r="T604" s="17"/>
      <c r="U604" s="17"/>
      <c r="V604" s="17"/>
      <c r="W604" s="17"/>
      <c r="X604" s="17"/>
      <c r="Y604" s="17"/>
      <c r="Z604" s="17"/>
    </row>
    <row r="605" spans="1:26" x14ac:dyDescent="0.2">
      <c r="A605" s="13"/>
      <c r="B605" s="13"/>
      <c r="C605" s="13">
        <v>17996</v>
      </c>
      <c r="D605" s="13" t="s">
        <v>226</v>
      </c>
      <c r="E605" s="13" t="s">
        <v>33</v>
      </c>
      <c r="F605" s="13" t="s">
        <v>34</v>
      </c>
      <c r="G605" s="13">
        <v>501445</v>
      </c>
      <c r="H605" s="13">
        <v>5</v>
      </c>
      <c r="I605" s="15">
        <v>605088</v>
      </c>
      <c r="J605" s="15">
        <v>0</v>
      </c>
      <c r="K605" s="15">
        <v>50424</v>
      </c>
      <c r="L605" s="15">
        <f t="shared" si="134"/>
        <v>11574.119999999999</v>
      </c>
      <c r="M605" s="15">
        <f t="shared" si="135"/>
        <v>123.60000000000001</v>
      </c>
      <c r="N605" s="16">
        <v>14308</v>
      </c>
      <c r="O605" s="16"/>
      <c r="P605" s="15">
        <f t="shared" si="136"/>
        <v>10286.496000000001</v>
      </c>
      <c r="Q605" s="15">
        <f t="shared" si="137"/>
        <v>57277.440000000002</v>
      </c>
      <c r="R605" s="15">
        <f t="shared" si="138"/>
        <v>109339.4016</v>
      </c>
      <c r="S605" s="15">
        <f t="shared" si="139"/>
        <v>2125.44</v>
      </c>
      <c r="T605" s="17"/>
      <c r="U605" s="17"/>
      <c r="V605" s="17"/>
      <c r="W605" s="17"/>
      <c r="X605" s="17"/>
      <c r="Y605" s="17"/>
      <c r="Z605" s="17"/>
    </row>
    <row r="606" spans="1:26" x14ac:dyDescent="0.2">
      <c r="A606" s="13"/>
      <c r="B606" s="13"/>
      <c r="C606" s="13">
        <v>18474</v>
      </c>
      <c r="D606" s="13" t="s">
        <v>227</v>
      </c>
      <c r="E606" s="13" t="s">
        <v>33</v>
      </c>
      <c r="F606" s="13" t="s">
        <v>34</v>
      </c>
      <c r="G606" s="13">
        <v>501445</v>
      </c>
      <c r="H606" s="13">
        <v>7</v>
      </c>
      <c r="I606" s="15">
        <v>447984</v>
      </c>
      <c r="J606" s="15">
        <v>0</v>
      </c>
      <c r="K606" s="15">
        <v>37332</v>
      </c>
      <c r="L606" s="15">
        <f t="shared" si="134"/>
        <v>11574.119999999999</v>
      </c>
      <c r="M606" s="15">
        <f t="shared" si="135"/>
        <v>123.60000000000001</v>
      </c>
      <c r="N606" s="16"/>
      <c r="O606" s="16"/>
      <c r="P606" s="15">
        <f t="shared" si="136"/>
        <v>7615.728000000001</v>
      </c>
      <c r="Q606" s="15">
        <f t="shared" si="137"/>
        <v>57277.440000000002</v>
      </c>
      <c r="R606" s="15">
        <f t="shared" si="138"/>
        <v>80950.708799999993</v>
      </c>
      <c r="S606" s="15">
        <f t="shared" si="139"/>
        <v>2125.44</v>
      </c>
      <c r="T606" s="17"/>
      <c r="U606" s="17"/>
      <c r="V606" s="17"/>
      <c r="W606" s="17"/>
      <c r="X606" s="17"/>
      <c r="Y606" s="17"/>
      <c r="Z606" s="17"/>
    </row>
    <row r="607" spans="1:26" x14ac:dyDescent="0.2">
      <c r="A607" s="13"/>
      <c r="B607" s="13"/>
      <c r="C607" s="13">
        <v>35172</v>
      </c>
      <c r="D607" s="13" t="s">
        <v>156</v>
      </c>
      <c r="E607" s="13" t="s">
        <v>36</v>
      </c>
      <c r="F607" s="13" t="s">
        <v>34</v>
      </c>
      <c r="G607" s="13">
        <v>501445</v>
      </c>
      <c r="H607" s="13">
        <v>6</v>
      </c>
      <c r="I607" s="15">
        <v>537492</v>
      </c>
      <c r="J607" s="15">
        <f>500*12</f>
        <v>6000</v>
      </c>
      <c r="K607" s="15">
        <v>44791</v>
      </c>
      <c r="L607" s="15">
        <f t="shared" si="134"/>
        <v>11574.119999999999</v>
      </c>
      <c r="M607" s="15">
        <f t="shared" si="135"/>
        <v>123.60000000000001</v>
      </c>
      <c r="N607" s="16">
        <v>10746.75</v>
      </c>
      <c r="O607" s="16"/>
      <c r="P607" s="15">
        <f t="shared" si="136"/>
        <v>9137.3640000000014</v>
      </c>
      <c r="Q607" s="15">
        <f t="shared" si="137"/>
        <v>57277.440000000002</v>
      </c>
      <c r="R607" s="15">
        <f t="shared" si="138"/>
        <v>97124.804399999994</v>
      </c>
      <c r="S607" s="15">
        <f t="shared" si="139"/>
        <v>2125.44</v>
      </c>
      <c r="T607" s="17"/>
      <c r="U607" s="17"/>
      <c r="V607" s="17"/>
      <c r="W607" s="17"/>
      <c r="X607" s="17"/>
      <c r="Y607" s="17"/>
      <c r="Z607" s="17"/>
    </row>
    <row r="608" spans="1:26" x14ac:dyDescent="0.2">
      <c r="A608" s="13"/>
      <c r="B608" s="13"/>
      <c r="C608" s="13">
        <v>35473</v>
      </c>
      <c r="D608" s="13" t="s">
        <v>156</v>
      </c>
      <c r="E608" s="13" t="s">
        <v>36</v>
      </c>
      <c r="F608" s="13" t="s">
        <v>34</v>
      </c>
      <c r="G608" s="13">
        <v>501445</v>
      </c>
      <c r="H608" s="13">
        <v>6</v>
      </c>
      <c r="I608" s="15">
        <v>537492</v>
      </c>
      <c r="J608" s="15">
        <f>450*12</f>
        <v>5400</v>
      </c>
      <c r="K608" s="15">
        <v>44791</v>
      </c>
      <c r="L608" s="15">
        <f t="shared" si="134"/>
        <v>11574.119999999999</v>
      </c>
      <c r="M608" s="15">
        <f t="shared" si="135"/>
        <v>123.60000000000001</v>
      </c>
      <c r="N608" s="16">
        <v>10746.75</v>
      </c>
      <c r="O608" s="16"/>
      <c r="P608" s="15">
        <f t="shared" si="136"/>
        <v>9137.3640000000014</v>
      </c>
      <c r="Q608" s="15">
        <f t="shared" si="137"/>
        <v>57277.440000000002</v>
      </c>
      <c r="R608" s="15">
        <f t="shared" si="138"/>
        <v>97124.804399999994</v>
      </c>
      <c r="S608" s="15">
        <f t="shared" si="139"/>
        <v>2125.44</v>
      </c>
      <c r="T608" s="17"/>
      <c r="U608" s="17"/>
      <c r="V608" s="17"/>
      <c r="W608" s="17"/>
      <c r="X608" s="17"/>
      <c r="Y608" s="17"/>
      <c r="Z608" s="17"/>
    </row>
    <row r="609" spans="1:26" x14ac:dyDescent="0.2">
      <c r="A609" s="13"/>
      <c r="B609" s="13"/>
      <c r="C609" s="13">
        <v>41140</v>
      </c>
      <c r="D609" s="13" t="s">
        <v>146</v>
      </c>
      <c r="E609" s="13" t="s">
        <v>36</v>
      </c>
      <c r="F609" s="13" t="s">
        <v>34</v>
      </c>
      <c r="G609" s="13">
        <v>501445</v>
      </c>
      <c r="H609" s="13">
        <v>44774</v>
      </c>
      <c r="I609" s="15">
        <v>364788</v>
      </c>
      <c r="J609" s="15">
        <v>0</v>
      </c>
      <c r="K609" s="15">
        <v>30399</v>
      </c>
      <c r="L609" s="15">
        <f t="shared" si="134"/>
        <v>11574.119999999999</v>
      </c>
      <c r="M609" s="15">
        <f t="shared" si="135"/>
        <v>123.60000000000001</v>
      </c>
      <c r="N609" s="16"/>
      <c r="O609" s="16"/>
      <c r="P609" s="15">
        <f t="shared" si="136"/>
        <v>6201.3960000000006</v>
      </c>
      <c r="Q609" s="15">
        <f t="shared" si="137"/>
        <v>57277.440000000002</v>
      </c>
      <c r="R609" s="15">
        <f t="shared" si="138"/>
        <v>65917.191600000006</v>
      </c>
      <c r="S609" s="15">
        <f t="shared" si="139"/>
        <v>2125.44</v>
      </c>
      <c r="T609" s="17"/>
      <c r="U609" s="17"/>
      <c r="V609" s="17"/>
      <c r="W609" s="17"/>
      <c r="X609" s="17"/>
      <c r="Y609" s="17"/>
      <c r="Z609" s="17"/>
    </row>
    <row r="610" spans="1:26" x14ac:dyDescent="0.2">
      <c r="A610" s="13"/>
      <c r="B610" s="13"/>
      <c r="C610" s="13">
        <v>50283</v>
      </c>
      <c r="D610" s="13" t="s">
        <v>228</v>
      </c>
      <c r="E610" s="13" t="s">
        <v>36</v>
      </c>
      <c r="F610" s="13" t="s">
        <v>37</v>
      </c>
      <c r="G610" s="13">
        <v>501445</v>
      </c>
      <c r="H610" s="13">
        <v>6</v>
      </c>
      <c r="I610" s="15">
        <v>537492</v>
      </c>
      <c r="J610" s="15">
        <v>0</v>
      </c>
      <c r="K610" s="15">
        <v>44791</v>
      </c>
      <c r="L610" s="15">
        <f t="shared" si="134"/>
        <v>11574.119999999999</v>
      </c>
      <c r="M610" s="15">
        <f t="shared" si="135"/>
        <v>123.60000000000001</v>
      </c>
      <c r="N610" s="16">
        <v>10746.75</v>
      </c>
      <c r="O610" s="16"/>
      <c r="P610" s="15">
        <f t="shared" si="136"/>
        <v>9137.3640000000014</v>
      </c>
      <c r="Q610" s="15">
        <f t="shared" si="137"/>
        <v>57277.440000000002</v>
      </c>
      <c r="R610" s="15">
        <f t="shared" si="138"/>
        <v>97124.804399999994</v>
      </c>
      <c r="S610" s="15">
        <f t="shared" si="139"/>
        <v>2125.44</v>
      </c>
      <c r="T610" s="17"/>
      <c r="U610" s="17"/>
      <c r="V610" s="17"/>
      <c r="W610" s="17"/>
      <c r="X610" s="17"/>
      <c r="Y610" s="17"/>
      <c r="Z610" s="17"/>
    </row>
    <row r="611" spans="1:26" x14ac:dyDescent="0.2">
      <c r="A611" s="13"/>
      <c r="B611" s="13"/>
      <c r="C611" s="13">
        <v>50342</v>
      </c>
      <c r="D611" s="13" t="s">
        <v>174</v>
      </c>
      <c r="E611" s="13" t="s">
        <v>36</v>
      </c>
      <c r="F611" s="13" t="s">
        <v>37</v>
      </c>
      <c r="G611" s="13">
        <v>501445</v>
      </c>
      <c r="H611" s="13">
        <v>6</v>
      </c>
      <c r="I611" s="15">
        <v>494856</v>
      </c>
      <c r="J611" s="15">
        <f>450*12</f>
        <v>5400</v>
      </c>
      <c r="K611" s="15">
        <v>41238</v>
      </c>
      <c r="L611" s="15">
        <f t="shared" si="134"/>
        <v>11574.119999999999</v>
      </c>
      <c r="M611" s="15">
        <f t="shared" si="135"/>
        <v>123.60000000000001</v>
      </c>
      <c r="N611" s="16">
        <v>9254.25</v>
      </c>
      <c r="O611" s="16"/>
      <c r="P611" s="15">
        <f t="shared" si="136"/>
        <v>8412.5520000000015</v>
      </c>
      <c r="Q611" s="15">
        <f t="shared" si="137"/>
        <v>57277.440000000002</v>
      </c>
      <c r="R611" s="15">
        <f t="shared" si="138"/>
        <v>89420.479200000002</v>
      </c>
      <c r="S611" s="15">
        <f t="shared" si="139"/>
        <v>2125.44</v>
      </c>
      <c r="T611" s="17"/>
      <c r="U611" s="17"/>
      <c r="V611" s="17"/>
      <c r="W611" s="17"/>
      <c r="X611" s="17"/>
      <c r="Y611" s="17"/>
      <c r="Z611" s="17"/>
    </row>
    <row r="612" spans="1:26" x14ac:dyDescent="0.2">
      <c r="A612" s="13"/>
      <c r="B612" s="13"/>
      <c r="C612" s="13">
        <v>50458</v>
      </c>
      <c r="D612" s="13" t="s">
        <v>229</v>
      </c>
      <c r="E612" s="13" t="s">
        <v>36</v>
      </c>
      <c r="F612" s="13" t="s">
        <v>34</v>
      </c>
      <c r="G612" s="13">
        <v>501445</v>
      </c>
      <c r="H612" s="13">
        <v>7</v>
      </c>
      <c r="I612" s="15">
        <v>447984</v>
      </c>
      <c r="J612" s="15">
        <v>0</v>
      </c>
      <c r="K612" s="15">
        <v>37332</v>
      </c>
      <c r="L612" s="15">
        <f t="shared" si="134"/>
        <v>11574.119999999999</v>
      </c>
      <c r="M612" s="15">
        <f t="shared" si="135"/>
        <v>123.60000000000001</v>
      </c>
      <c r="N612" s="16"/>
      <c r="O612" s="16"/>
      <c r="P612" s="15">
        <f t="shared" si="136"/>
        <v>7615.728000000001</v>
      </c>
      <c r="Q612" s="15">
        <f t="shared" si="137"/>
        <v>57277.440000000002</v>
      </c>
      <c r="R612" s="15">
        <f t="shared" si="138"/>
        <v>80950.708799999993</v>
      </c>
      <c r="S612" s="15">
        <f t="shared" si="139"/>
        <v>2125.44</v>
      </c>
      <c r="T612" s="17"/>
      <c r="U612" s="17"/>
      <c r="V612" s="17"/>
      <c r="W612" s="17"/>
      <c r="X612" s="17"/>
      <c r="Y612" s="17"/>
      <c r="Z612" s="17"/>
    </row>
    <row r="613" spans="1:26" x14ac:dyDescent="0.2">
      <c r="A613" s="13"/>
      <c r="B613" s="13"/>
      <c r="C613" s="13">
        <v>50490</v>
      </c>
      <c r="D613" s="13" t="s">
        <v>229</v>
      </c>
      <c r="E613" s="13" t="s">
        <v>36</v>
      </c>
      <c r="F613" s="13" t="s">
        <v>37</v>
      </c>
      <c r="G613" s="13">
        <v>501445</v>
      </c>
      <c r="H613" s="13">
        <v>7</v>
      </c>
      <c r="I613" s="15">
        <v>447984</v>
      </c>
      <c r="J613" s="15">
        <v>0</v>
      </c>
      <c r="K613" s="15">
        <v>37332</v>
      </c>
      <c r="L613" s="15">
        <f t="shared" si="134"/>
        <v>11574.119999999999</v>
      </c>
      <c r="M613" s="15">
        <f t="shared" si="135"/>
        <v>123.60000000000001</v>
      </c>
      <c r="N613" s="16"/>
      <c r="O613" s="16"/>
      <c r="P613" s="15">
        <f t="shared" si="136"/>
        <v>7615.728000000001</v>
      </c>
      <c r="Q613" s="15">
        <f t="shared" si="137"/>
        <v>57277.440000000002</v>
      </c>
      <c r="R613" s="15">
        <f t="shared" si="138"/>
        <v>80950.708799999993</v>
      </c>
      <c r="S613" s="15">
        <f t="shared" si="139"/>
        <v>2125.44</v>
      </c>
      <c r="T613" s="17"/>
      <c r="U613" s="17"/>
      <c r="V613" s="17"/>
      <c r="W613" s="17"/>
      <c r="X613" s="17"/>
      <c r="Y613" s="17"/>
      <c r="Z613" s="17"/>
    </row>
    <row r="614" spans="1:26" x14ac:dyDescent="0.2">
      <c r="A614" s="13"/>
      <c r="B614" s="13"/>
      <c r="C614" s="13">
        <v>51787</v>
      </c>
      <c r="D614" s="13" t="s">
        <v>50</v>
      </c>
      <c r="E614" s="13" t="s">
        <v>36</v>
      </c>
      <c r="F614" s="13" t="s">
        <v>34</v>
      </c>
      <c r="G614" s="13">
        <v>501445</v>
      </c>
      <c r="H614" s="13">
        <v>15</v>
      </c>
      <c r="I614" s="15">
        <v>178356</v>
      </c>
      <c r="J614" s="15">
        <v>0</v>
      </c>
      <c r="K614" s="15">
        <v>14863</v>
      </c>
      <c r="L614" s="15">
        <f t="shared" si="134"/>
        <v>11574.119999999999</v>
      </c>
      <c r="M614" s="15">
        <f t="shared" si="135"/>
        <v>123.60000000000001</v>
      </c>
      <c r="N614" s="16"/>
      <c r="O614" s="16"/>
      <c r="P614" s="15">
        <f t="shared" si="136"/>
        <v>3032.0520000000001</v>
      </c>
      <c r="Q614" s="15">
        <f t="shared" si="137"/>
        <v>57277.440000000002</v>
      </c>
      <c r="R614" s="15">
        <f t="shared" si="138"/>
        <v>32228.929199999999</v>
      </c>
      <c r="S614" s="15">
        <f t="shared" si="139"/>
        <v>2125.44</v>
      </c>
      <c r="T614" s="17"/>
      <c r="U614" s="17"/>
      <c r="V614" s="17"/>
      <c r="W614" s="17"/>
      <c r="X614" s="17"/>
      <c r="Y614" s="17"/>
      <c r="Z614" s="17"/>
    </row>
    <row r="615" spans="1:26" x14ac:dyDescent="0.2">
      <c r="A615" s="13"/>
      <c r="B615" s="13"/>
      <c r="C615" s="13">
        <v>54098</v>
      </c>
      <c r="D615" s="13" t="s">
        <v>230</v>
      </c>
      <c r="E615" s="13" t="s">
        <v>36</v>
      </c>
      <c r="F615" s="13" t="s">
        <v>34</v>
      </c>
      <c r="G615" s="13">
        <v>501445</v>
      </c>
      <c r="H615" s="13" t="s">
        <v>38</v>
      </c>
      <c r="I615" s="15">
        <v>1502108</v>
      </c>
      <c r="J615" s="15">
        <f>1000*12</f>
        <v>12000</v>
      </c>
      <c r="K615" s="15">
        <v>0</v>
      </c>
      <c r="L615" s="15">
        <v>0</v>
      </c>
      <c r="M615" s="15">
        <v>0</v>
      </c>
      <c r="N615" s="16">
        <v>0</v>
      </c>
      <c r="O615" s="16">
        <v>0</v>
      </c>
      <c r="P615" s="15">
        <f t="shared" si="136"/>
        <v>25535.836000000003</v>
      </c>
      <c r="Q615" s="15">
        <f t="shared" si="137"/>
        <v>57277.440000000002</v>
      </c>
      <c r="R615" s="15">
        <f t="shared" si="138"/>
        <v>271430.91560000001</v>
      </c>
      <c r="S615" s="15">
        <f t="shared" si="139"/>
        <v>2125.44</v>
      </c>
      <c r="T615" s="17"/>
      <c r="U615" s="17"/>
      <c r="V615" s="17"/>
      <c r="W615" s="17"/>
      <c r="X615" s="17"/>
      <c r="Y615" s="17"/>
      <c r="Z615" s="17"/>
    </row>
    <row r="616" spans="1:26" x14ac:dyDescent="0.2">
      <c r="A616" s="13"/>
      <c r="B616" s="13"/>
      <c r="C616" s="13">
        <v>58793</v>
      </c>
      <c r="D616" s="13" t="s">
        <v>225</v>
      </c>
      <c r="E616" s="13" t="s">
        <v>36</v>
      </c>
      <c r="F616" s="13" t="s">
        <v>34</v>
      </c>
      <c r="G616" s="13">
        <v>501445</v>
      </c>
      <c r="H616" s="13">
        <v>5</v>
      </c>
      <c r="I616" s="15">
        <v>554412</v>
      </c>
      <c r="J616" s="15">
        <f>450*12</f>
        <v>5400</v>
      </c>
      <c r="K616" s="15">
        <v>46201</v>
      </c>
      <c r="L616" s="15">
        <f t="shared" ref="L616:L661" si="140">964.51*12</f>
        <v>11574.119999999999</v>
      </c>
      <c r="M616" s="15">
        <f t="shared" ref="M616:M661" si="141">10.3*12</f>
        <v>123.60000000000001</v>
      </c>
      <c r="N616" s="16">
        <v>17654.25</v>
      </c>
      <c r="O616" s="16"/>
      <c r="P616" s="15">
        <f t="shared" si="136"/>
        <v>9425.0040000000008</v>
      </c>
      <c r="Q616" s="15">
        <f t="shared" si="137"/>
        <v>57277.440000000002</v>
      </c>
      <c r="R616" s="15">
        <f t="shared" si="138"/>
        <v>100182.2484</v>
      </c>
      <c r="S616" s="15">
        <f t="shared" si="139"/>
        <v>2125.44</v>
      </c>
      <c r="T616" s="17"/>
      <c r="U616" s="17"/>
      <c r="V616" s="17"/>
      <c r="W616" s="17"/>
      <c r="X616" s="17"/>
      <c r="Y616" s="17"/>
      <c r="Z616" s="17"/>
    </row>
    <row r="617" spans="1:26" x14ac:dyDescent="0.2">
      <c r="A617" s="13"/>
      <c r="B617" s="13"/>
      <c r="C617" s="13">
        <v>84084</v>
      </c>
      <c r="D617" s="13" t="s">
        <v>229</v>
      </c>
      <c r="E617" s="13" t="s">
        <v>36</v>
      </c>
      <c r="F617" s="13" t="s">
        <v>34</v>
      </c>
      <c r="G617" s="13">
        <v>501445</v>
      </c>
      <c r="H617" s="13">
        <v>7</v>
      </c>
      <c r="I617" s="15">
        <v>447984</v>
      </c>
      <c r="J617" s="15">
        <v>0</v>
      </c>
      <c r="K617" s="15">
        <v>37332</v>
      </c>
      <c r="L617" s="15">
        <f t="shared" si="140"/>
        <v>11574.119999999999</v>
      </c>
      <c r="M617" s="15">
        <f t="shared" si="141"/>
        <v>123.60000000000001</v>
      </c>
      <c r="N617" s="16"/>
      <c r="O617" s="16"/>
      <c r="P617" s="15">
        <f t="shared" si="136"/>
        <v>7615.728000000001</v>
      </c>
      <c r="Q617" s="15">
        <f t="shared" si="137"/>
        <v>57277.440000000002</v>
      </c>
      <c r="R617" s="15">
        <f t="shared" si="138"/>
        <v>80950.708799999993</v>
      </c>
      <c r="S617" s="15">
        <f t="shared" si="139"/>
        <v>2125.44</v>
      </c>
      <c r="T617" s="17"/>
      <c r="U617" s="17"/>
      <c r="V617" s="17"/>
      <c r="W617" s="17"/>
      <c r="X617" s="17"/>
      <c r="Y617" s="17"/>
      <c r="Z617" s="17"/>
    </row>
    <row r="618" spans="1:26" x14ac:dyDescent="0.2">
      <c r="A618" s="13"/>
      <c r="B618" s="13"/>
      <c r="C618" s="13">
        <v>84107</v>
      </c>
      <c r="D618" s="13" t="s">
        <v>231</v>
      </c>
      <c r="E618" s="13" t="s">
        <v>36</v>
      </c>
      <c r="F618" s="13" t="s">
        <v>34</v>
      </c>
      <c r="G618" s="13">
        <v>501445</v>
      </c>
      <c r="H618" s="13">
        <v>5</v>
      </c>
      <c r="I618" s="15">
        <v>554412</v>
      </c>
      <c r="J618" s="15">
        <v>0</v>
      </c>
      <c r="K618" s="15">
        <v>46201</v>
      </c>
      <c r="L618" s="15">
        <f t="shared" si="140"/>
        <v>11574.119999999999</v>
      </c>
      <c r="M618" s="15">
        <f t="shared" si="141"/>
        <v>123.60000000000001</v>
      </c>
      <c r="N618" s="16">
        <v>17654.25</v>
      </c>
      <c r="O618" s="16"/>
      <c r="P618" s="15">
        <f t="shared" si="136"/>
        <v>9425.0040000000008</v>
      </c>
      <c r="Q618" s="15">
        <f t="shared" si="137"/>
        <v>57277.440000000002</v>
      </c>
      <c r="R618" s="15">
        <f t="shared" si="138"/>
        <v>100182.2484</v>
      </c>
      <c r="S618" s="15">
        <f t="shared" si="139"/>
        <v>2125.44</v>
      </c>
      <c r="T618" s="17"/>
      <c r="U618" s="17"/>
      <c r="V618" s="17"/>
      <c r="W618" s="17"/>
      <c r="X618" s="17"/>
      <c r="Y618" s="17"/>
      <c r="Z618" s="17"/>
    </row>
    <row r="619" spans="1:26" x14ac:dyDescent="0.2">
      <c r="A619" s="13"/>
      <c r="B619" s="13"/>
      <c r="C619" s="13">
        <v>84123</v>
      </c>
      <c r="D619" s="13" t="s">
        <v>229</v>
      </c>
      <c r="E619" s="13" t="s">
        <v>36</v>
      </c>
      <c r="F619" s="13" t="s">
        <v>34</v>
      </c>
      <c r="G619" s="13">
        <v>501445</v>
      </c>
      <c r="H619" s="13">
        <v>7</v>
      </c>
      <c r="I619" s="15">
        <v>447984</v>
      </c>
      <c r="J619" s="15">
        <v>0</v>
      </c>
      <c r="K619" s="15">
        <v>37332</v>
      </c>
      <c r="L619" s="15">
        <f t="shared" si="140"/>
        <v>11574.119999999999</v>
      </c>
      <c r="M619" s="15">
        <f t="shared" si="141"/>
        <v>123.60000000000001</v>
      </c>
      <c r="N619" s="16"/>
      <c r="O619" s="16"/>
      <c r="P619" s="15">
        <f t="shared" si="136"/>
        <v>7615.728000000001</v>
      </c>
      <c r="Q619" s="15">
        <f t="shared" si="137"/>
        <v>57277.440000000002</v>
      </c>
      <c r="R619" s="15">
        <f t="shared" si="138"/>
        <v>80950.708799999993</v>
      </c>
      <c r="S619" s="15">
        <f t="shared" si="139"/>
        <v>2125.44</v>
      </c>
      <c r="T619" s="17"/>
      <c r="U619" s="17"/>
      <c r="V619" s="17"/>
      <c r="W619" s="17"/>
      <c r="X619" s="17"/>
      <c r="Y619" s="17"/>
      <c r="Z619" s="17"/>
    </row>
    <row r="620" spans="1:26" x14ac:dyDescent="0.2">
      <c r="A620" s="13"/>
      <c r="B620" s="13"/>
      <c r="C620" s="13">
        <v>84550</v>
      </c>
      <c r="D620" s="13" t="s">
        <v>155</v>
      </c>
      <c r="E620" s="13" t="s">
        <v>36</v>
      </c>
      <c r="F620" s="13" t="s">
        <v>34</v>
      </c>
      <c r="G620" s="13">
        <v>501445</v>
      </c>
      <c r="H620" s="13">
        <v>6</v>
      </c>
      <c r="I620" s="15">
        <v>494856</v>
      </c>
      <c r="J620" s="15">
        <v>0</v>
      </c>
      <c r="K620" s="15">
        <v>41238</v>
      </c>
      <c r="L620" s="15">
        <f t="shared" si="140"/>
        <v>11574.119999999999</v>
      </c>
      <c r="M620" s="15">
        <f t="shared" si="141"/>
        <v>123.60000000000001</v>
      </c>
      <c r="N620" s="16">
        <v>9254.25</v>
      </c>
      <c r="O620" s="16"/>
      <c r="P620" s="15">
        <f t="shared" si="136"/>
        <v>8412.5520000000015</v>
      </c>
      <c r="Q620" s="15">
        <f t="shared" si="137"/>
        <v>57277.440000000002</v>
      </c>
      <c r="R620" s="15">
        <f t="shared" si="138"/>
        <v>89420.479200000002</v>
      </c>
      <c r="S620" s="15">
        <f t="shared" si="139"/>
        <v>2125.44</v>
      </c>
      <c r="T620" s="17"/>
      <c r="U620" s="17"/>
      <c r="V620" s="17"/>
      <c r="W620" s="17"/>
      <c r="X620" s="17"/>
      <c r="Y620" s="17"/>
      <c r="Z620" s="17"/>
    </row>
    <row r="621" spans="1:26" x14ac:dyDescent="0.2">
      <c r="A621" s="13"/>
      <c r="B621" s="13"/>
      <c r="C621" s="13">
        <v>85630</v>
      </c>
      <c r="D621" s="13" t="s">
        <v>49</v>
      </c>
      <c r="E621" s="13" t="s">
        <v>36</v>
      </c>
      <c r="F621" s="13" t="s">
        <v>37</v>
      </c>
      <c r="G621" s="13">
        <v>501445</v>
      </c>
      <c r="H621" s="13">
        <v>10</v>
      </c>
      <c r="I621" s="15">
        <v>293328</v>
      </c>
      <c r="J621" s="15">
        <v>0</v>
      </c>
      <c r="K621" s="15">
        <v>24444</v>
      </c>
      <c r="L621" s="15">
        <f t="shared" si="140"/>
        <v>11574.119999999999</v>
      </c>
      <c r="M621" s="15">
        <f t="shared" si="141"/>
        <v>123.60000000000001</v>
      </c>
      <c r="N621" s="16"/>
      <c r="O621" s="16"/>
      <c r="P621" s="15">
        <f t="shared" si="136"/>
        <v>4986.576</v>
      </c>
      <c r="Q621" s="15">
        <f t="shared" si="137"/>
        <v>57277.440000000002</v>
      </c>
      <c r="R621" s="15">
        <f t="shared" si="138"/>
        <v>53004.369599999998</v>
      </c>
      <c r="S621" s="15">
        <f t="shared" si="139"/>
        <v>2125.44</v>
      </c>
      <c r="T621" s="17"/>
      <c r="U621" s="17"/>
      <c r="V621" s="17"/>
      <c r="W621" s="17"/>
      <c r="X621" s="17"/>
      <c r="Y621" s="17"/>
      <c r="Z621" s="17"/>
    </row>
    <row r="622" spans="1:26" x14ac:dyDescent="0.2">
      <c r="A622" s="13"/>
      <c r="B622" s="13"/>
      <c r="C622" s="13">
        <v>86710</v>
      </c>
      <c r="D622" s="13" t="s">
        <v>163</v>
      </c>
      <c r="E622" s="13" t="s">
        <v>36</v>
      </c>
      <c r="F622" s="13" t="s">
        <v>37</v>
      </c>
      <c r="G622" s="14">
        <v>501441</v>
      </c>
      <c r="H622" s="13">
        <v>1210</v>
      </c>
      <c r="I622" s="15">
        <v>300108</v>
      </c>
      <c r="J622" s="15">
        <v>0</v>
      </c>
      <c r="K622" s="15">
        <v>25009</v>
      </c>
      <c r="L622" s="15">
        <f t="shared" si="140"/>
        <v>11574.119999999999</v>
      </c>
      <c r="M622" s="15">
        <f t="shared" si="141"/>
        <v>123.60000000000001</v>
      </c>
      <c r="N622" s="16"/>
      <c r="O622" s="16"/>
      <c r="P622" s="15">
        <f t="shared" si="136"/>
        <v>5101.8360000000002</v>
      </c>
      <c r="Q622" s="15">
        <f t="shared" si="137"/>
        <v>57277.440000000002</v>
      </c>
      <c r="R622" s="15">
        <f t="shared" si="138"/>
        <v>54229.515599999999</v>
      </c>
      <c r="S622" s="15">
        <f t="shared" si="139"/>
        <v>2125.44</v>
      </c>
      <c r="T622" s="17"/>
      <c r="U622" s="17"/>
      <c r="V622" s="17"/>
      <c r="W622" s="17"/>
      <c r="X622" s="17"/>
      <c r="Y622" s="17"/>
      <c r="Z622" s="17"/>
    </row>
    <row r="623" spans="1:26" x14ac:dyDescent="0.2">
      <c r="A623" s="13"/>
      <c r="B623" s="13"/>
      <c r="C623" s="13">
        <v>87955</v>
      </c>
      <c r="D623" s="13" t="s">
        <v>232</v>
      </c>
      <c r="E623" s="13" t="s">
        <v>36</v>
      </c>
      <c r="F623" s="13" t="s">
        <v>34</v>
      </c>
      <c r="G623" s="13">
        <v>501445</v>
      </c>
      <c r="H623" s="13">
        <v>7</v>
      </c>
      <c r="I623" s="15">
        <v>447984</v>
      </c>
      <c r="J623" s="15">
        <v>0</v>
      </c>
      <c r="K623" s="15">
        <v>37332</v>
      </c>
      <c r="L623" s="15">
        <f t="shared" si="140"/>
        <v>11574.119999999999</v>
      </c>
      <c r="M623" s="15">
        <f t="shared" si="141"/>
        <v>123.60000000000001</v>
      </c>
      <c r="N623" s="16"/>
      <c r="O623" s="16"/>
      <c r="P623" s="15">
        <f t="shared" si="136"/>
        <v>7615.728000000001</v>
      </c>
      <c r="Q623" s="15">
        <f t="shared" si="137"/>
        <v>57277.440000000002</v>
      </c>
      <c r="R623" s="15">
        <f t="shared" si="138"/>
        <v>80950.708799999993</v>
      </c>
      <c r="S623" s="15">
        <f t="shared" si="139"/>
        <v>2125.44</v>
      </c>
      <c r="T623" s="17"/>
      <c r="U623" s="17"/>
      <c r="V623" s="17"/>
      <c r="W623" s="17"/>
      <c r="X623" s="17"/>
      <c r="Y623" s="17"/>
      <c r="Z623" s="17"/>
    </row>
    <row r="624" spans="1:26" x14ac:dyDescent="0.2">
      <c r="A624" s="13"/>
      <c r="B624" s="13"/>
      <c r="C624" s="13">
        <v>87997</v>
      </c>
      <c r="D624" s="13" t="s">
        <v>233</v>
      </c>
      <c r="E624" s="13" t="s">
        <v>36</v>
      </c>
      <c r="F624" s="13" t="s">
        <v>34</v>
      </c>
      <c r="G624" s="13">
        <v>501445</v>
      </c>
      <c r="H624" s="13">
        <v>7</v>
      </c>
      <c r="I624" s="15">
        <v>447984</v>
      </c>
      <c r="J624" s="15">
        <v>0</v>
      </c>
      <c r="K624" s="15">
        <v>37332</v>
      </c>
      <c r="L624" s="15">
        <f t="shared" si="140"/>
        <v>11574.119999999999</v>
      </c>
      <c r="M624" s="15">
        <f t="shared" si="141"/>
        <v>123.60000000000001</v>
      </c>
      <c r="N624" s="16"/>
      <c r="O624" s="16"/>
      <c r="P624" s="15">
        <f t="shared" si="136"/>
        <v>7615.728000000001</v>
      </c>
      <c r="Q624" s="15">
        <f t="shared" si="137"/>
        <v>57277.440000000002</v>
      </c>
      <c r="R624" s="15">
        <f t="shared" si="138"/>
        <v>80950.708799999993</v>
      </c>
      <c r="S624" s="15">
        <f t="shared" si="139"/>
        <v>2125.44</v>
      </c>
      <c r="T624" s="17"/>
      <c r="U624" s="17"/>
      <c r="V624" s="17"/>
      <c r="W624" s="17"/>
      <c r="X624" s="17"/>
      <c r="Y624" s="17"/>
      <c r="Z624" s="17"/>
    </row>
    <row r="625" spans="1:26" x14ac:dyDescent="0.2">
      <c r="A625" s="13"/>
      <c r="B625" s="13"/>
      <c r="C625" s="13">
        <v>91420</v>
      </c>
      <c r="D625" s="13" t="s">
        <v>144</v>
      </c>
      <c r="E625" s="13" t="s">
        <v>109</v>
      </c>
      <c r="F625" s="13" t="s">
        <v>37</v>
      </c>
      <c r="G625" s="13">
        <v>501445</v>
      </c>
      <c r="H625" s="13">
        <v>10</v>
      </c>
      <c r="I625" s="15">
        <v>300108</v>
      </c>
      <c r="J625" s="15">
        <v>0</v>
      </c>
      <c r="K625" s="15">
        <v>25009</v>
      </c>
      <c r="L625" s="15">
        <f t="shared" si="140"/>
        <v>11574.119999999999</v>
      </c>
      <c r="M625" s="15">
        <f t="shared" si="141"/>
        <v>123.60000000000001</v>
      </c>
      <c r="N625" s="16"/>
      <c r="O625" s="16"/>
      <c r="P625" s="15">
        <f t="shared" si="136"/>
        <v>5101.8360000000002</v>
      </c>
      <c r="Q625" s="15">
        <f t="shared" si="137"/>
        <v>57277.440000000002</v>
      </c>
      <c r="R625" s="15">
        <f t="shared" si="138"/>
        <v>54229.515599999999</v>
      </c>
      <c r="S625" s="15">
        <f t="shared" si="139"/>
        <v>2125.44</v>
      </c>
      <c r="T625" s="17"/>
      <c r="U625" s="17"/>
      <c r="V625" s="17"/>
      <c r="W625" s="17"/>
      <c r="X625" s="17"/>
      <c r="Y625" s="17"/>
      <c r="Z625" s="17"/>
    </row>
    <row r="626" spans="1:26" x14ac:dyDescent="0.2">
      <c r="A626" s="13"/>
      <c r="B626" s="13"/>
      <c r="C626" s="13">
        <v>200039</v>
      </c>
      <c r="D626" s="13" t="s">
        <v>234</v>
      </c>
      <c r="E626" s="13" t="s">
        <v>36</v>
      </c>
      <c r="F626" s="13" t="s">
        <v>37</v>
      </c>
      <c r="G626" s="13">
        <v>501445</v>
      </c>
      <c r="H626" s="13">
        <v>7</v>
      </c>
      <c r="I626" s="15">
        <v>447984</v>
      </c>
      <c r="J626" s="15">
        <v>0</v>
      </c>
      <c r="K626" s="15">
        <v>37332</v>
      </c>
      <c r="L626" s="15">
        <f t="shared" si="140"/>
        <v>11574.119999999999</v>
      </c>
      <c r="M626" s="15">
        <f t="shared" si="141"/>
        <v>123.60000000000001</v>
      </c>
      <c r="N626" s="16"/>
      <c r="O626" s="16"/>
      <c r="P626" s="15">
        <f t="shared" si="136"/>
        <v>7615.728000000001</v>
      </c>
      <c r="Q626" s="15">
        <f t="shared" si="137"/>
        <v>57277.440000000002</v>
      </c>
      <c r="R626" s="15">
        <f t="shared" si="138"/>
        <v>80950.708799999993</v>
      </c>
      <c r="S626" s="15">
        <f t="shared" si="139"/>
        <v>2125.44</v>
      </c>
      <c r="T626" s="17"/>
      <c r="U626" s="17"/>
      <c r="V626" s="17"/>
      <c r="W626" s="17"/>
      <c r="X626" s="17"/>
      <c r="Y626" s="17"/>
      <c r="Z626" s="17"/>
    </row>
    <row r="627" spans="1:26" x14ac:dyDescent="0.2">
      <c r="A627" s="13"/>
      <c r="B627" s="13"/>
      <c r="C627" s="13">
        <v>200045</v>
      </c>
      <c r="D627" s="13" t="s">
        <v>234</v>
      </c>
      <c r="E627" s="13" t="s">
        <v>36</v>
      </c>
      <c r="F627" s="13" t="s">
        <v>37</v>
      </c>
      <c r="G627" s="13">
        <v>501445</v>
      </c>
      <c r="H627" s="13">
        <v>7</v>
      </c>
      <c r="I627" s="15">
        <v>447984</v>
      </c>
      <c r="J627" s="15">
        <v>0</v>
      </c>
      <c r="K627" s="15">
        <v>37332</v>
      </c>
      <c r="L627" s="15">
        <f t="shared" si="140"/>
        <v>11574.119999999999</v>
      </c>
      <c r="M627" s="15">
        <f t="shared" si="141"/>
        <v>123.60000000000001</v>
      </c>
      <c r="N627" s="16"/>
      <c r="O627" s="16"/>
      <c r="P627" s="15">
        <f t="shared" si="136"/>
        <v>7615.728000000001</v>
      </c>
      <c r="Q627" s="15">
        <f t="shared" si="137"/>
        <v>57277.440000000002</v>
      </c>
      <c r="R627" s="15">
        <f t="shared" si="138"/>
        <v>80950.708799999993</v>
      </c>
      <c r="S627" s="15">
        <f t="shared" si="139"/>
        <v>2125.44</v>
      </c>
      <c r="T627" s="17"/>
      <c r="U627" s="17"/>
      <c r="V627" s="17"/>
      <c r="W627" s="17"/>
      <c r="X627" s="17"/>
      <c r="Y627" s="17"/>
      <c r="Z627" s="17"/>
    </row>
    <row r="628" spans="1:26" x14ac:dyDescent="0.2">
      <c r="A628" s="13"/>
      <c r="B628" s="13"/>
      <c r="C628" s="13">
        <v>200108</v>
      </c>
      <c r="D628" s="13" t="s">
        <v>56</v>
      </c>
      <c r="E628" s="13" t="s">
        <v>36</v>
      </c>
      <c r="F628" s="13" t="s">
        <v>37</v>
      </c>
      <c r="G628" s="13">
        <v>501445</v>
      </c>
      <c r="H628" s="13">
        <v>16</v>
      </c>
      <c r="I628" s="15">
        <v>170736</v>
      </c>
      <c r="J628" s="15">
        <v>0</v>
      </c>
      <c r="K628" s="15">
        <v>14228</v>
      </c>
      <c r="L628" s="15">
        <f t="shared" si="140"/>
        <v>11574.119999999999</v>
      </c>
      <c r="M628" s="15">
        <f t="shared" si="141"/>
        <v>123.60000000000001</v>
      </c>
      <c r="N628" s="16"/>
      <c r="O628" s="16"/>
      <c r="P628" s="15">
        <f t="shared" si="136"/>
        <v>2902.5120000000002</v>
      </c>
      <c r="Q628" s="15">
        <f t="shared" si="137"/>
        <v>57277.440000000002</v>
      </c>
      <c r="R628" s="15">
        <f t="shared" si="138"/>
        <v>30851.995200000001</v>
      </c>
      <c r="S628" s="15">
        <f t="shared" si="139"/>
        <v>2125.44</v>
      </c>
      <c r="T628" s="17"/>
      <c r="U628" s="17"/>
      <c r="V628" s="17"/>
      <c r="W628" s="17"/>
      <c r="X628" s="17"/>
      <c r="Y628" s="17"/>
      <c r="Z628" s="17"/>
    </row>
    <row r="629" spans="1:26" x14ac:dyDescent="0.2">
      <c r="A629" s="13"/>
      <c r="B629" s="13"/>
      <c r="C629" s="13">
        <v>200125</v>
      </c>
      <c r="D629" s="13" t="s">
        <v>56</v>
      </c>
      <c r="E629" s="13" t="s">
        <v>36</v>
      </c>
      <c r="F629" s="13" t="s">
        <v>37</v>
      </c>
      <c r="G629" s="13">
        <v>501445</v>
      </c>
      <c r="H629" s="13">
        <v>16</v>
      </c>
      <c r="I629" s="15">
        <v>170736</v>
      </c>
      <c r="J629" s="15">
        <v>0</v>
      </c>
      <c r="K629" s="15">
        <v>14228</v>
      </c>
      <c r="L629" s="15">
        <f t="shared" si="140"/>
        <v>11574.119999999999</v>
      </c>
      <c r="M629" s="15">
        <f t="shared" si="141"/>
        <v>123.60000000000001</v>
      </c>
      <c r="N629" s="16"/>
      <c r="O629" s="16"/>
      <c r="P629" s="15">
        <f t="shared" si="136"/>
        <v>2902.5120000000002</v>
      </c>
      <c r="Q629" s="15">
        <f t="shared" si="137"/>
        <v>57277.440000000002</v>
      </c>
      <c r="R629" s="15">
        <f t="shared" si="138"/>
        <v>30851.995200000001</v>
      </c>
      <c r="S629" s="15">
        <f t="shared" si="139"/>
        <v>2125.44</v>
      </c>
      <c r="T629" s="17"/>
      <c r="U629" s="17"/>
      <c r="V629" s="17"/>
      <c r="W629" s="17"/>
      <c r="X629" s="17"/>
      <c r="Y629" s="17"/>
      <c r="Z629" s="17"/>
    </row>
    <row r="630" spans="1:26" x14ac:dyDescent="0.2">
      <c r="A630" s="13"/>
      <c r="B630" s="13"/>
      <c r="C630" s="13">
        <v>200126</v>
      </c>
      <c r="D630" s="13" t="s">
        <v>56</v>
      </c>
      <c r="E630" s="13" t="s">
        <v>36</v>
      </c>
      <c r="F630" s="13" t="s">
        <v>37</v>
      </c>
      <c r="G630" s="13">
        <v>501445</v>
      </c>
      <c r="H630" s="13">
        <v>16</v>
      </c>
      <c r="I630" s="15">
        <v>170736</v>
      </c>
      <c r="J630" s="15">
        <v>0</v>
      </c>
      <c r="K630" s="15">
        <v>14228</v>
      </c>
      <c r="L630" s="15">
        <f t="shared" si="140"/>
        <v>11574.119999999999</v>
      </c>
      <c r="M630" s="15">
        <f t="shared" si="141"/>
        <v>123.60000000000001</v>
      </c>
      <c r="N630" s="16"/>
      <c r="O630" s="16"/>
      <c r="P630" s="15">
        <f t="shared" si="136"/>
        <v>2902.5120000000002</v>
      </c>
      <c r="Q630" s="15">
        <f t="shared" si="137"/>
        <v>57277.440000000002</v>
      </c>
      <c r="R630" s="15">
        <f t="shared" si="138"/>
        <v>30851.995200000001</v>
      </c>
      <c r="S630" s="15">
        <f t="shared" si="139"/>
        <v>2125.44</v>
      </c>
      <c r="T630" s="17"/>
      <c r="U630" s="17"/>
      <c r="V630" s="17"/>
      <c r="W630" s="17"/>
      <c r="X630" s="17"/>
      <c r="Y630" s="17"/>
      <c r="Z630" s="17"/>
    </row>
    <row r="631" spans="1:26" x14ac:dyDescent="0.2">
      <c r="A631" s="13"/>
      <c r="B631" s="13"/>
      <c r="C631" s="13">
        <v>200153</v>
      </c>
      <c r="D631" s="13" t="s">
        <v>50</v>
      </c>
      <c r="E631" s="13" t="s">
        <v>36</v>
      </c>
      <c r="F631" s="13" t="s">
        <v>37</v>
      </c>
      <c r="G631" s="13">
        <v>501445</v>
      </c>
      <c r="H631" s="13">
        <v>15</v>
      </c>
      <c r="I631" s="15">
        <v>178356</v>
      </c>
      <c r="J631" s="15">
        <v>0</v>
      </c>
      <c r="K631" s="15">
        <v>14863</v>
      </c>
      <c r="L631" s="15">
        <f t="shared" si="140"/>
        <v>11574.119999999999</v>
      </c>
      <c r="M631" s="15">
        <f t="shared" si="141"/>
        <v>123.60000000000001</v>
      </c>
      <c r="N631" s="16"/>
      <c r="O631" s="16"/>
      <c r="P631" s="15">
        <f t="shared" si="136"/>
        <v>3032.0520000000001</v>
      </c>
      <c r="Q631" s="15">
        <f t="shared" si="137"/>
        <v>57277.440000000002</v>
      </c>
      <c r="R631" s="15">
        <f t="shared" si="138"/>
        <v>32228.929199999999</v>
      </c>
      <c r="S631" s="15">
        <f t="shared" si="139"/>
        <v>2125.44</v>
      </c>
      <c r="T631" s="17"/>
      <c r="U631" s="17"/>
      <c r="V631" s="17"/>
      <c r="W631" s="17"/>
      <c r="X631" s="17"/>
      <c r="Y631" s="17"/>
      <c r="Z631" s="17"/>
    </row>
    <row r="632" spans="1:26" x14ac:dyDescent="0.2">
      <c r="A632" s="13"/>
      <c r="B632" s="13"/>
      <c r="C632" s="13">
        <v>200208</v>
      </c>
      <c r="D632" s="13" t="s">
        <v>235</v>
      </c>
      <c r="E632" s="13" t="s">
        <v>36</v>
      </c>
      <c r="F632" s="13" t="s">
        <v>37</v>
      </c>
      <c r="G632" s="13">
        <v>501445</v>
      </c>
      <c r="H632" s="13">
        <v>8</v>
      </c>
      <c r="I632" s="15">
        <v>364788</v>
      </c>
      <c r="J632" s="15">
        <v>0</v>
      </c>
      <c r="K632" s="15">
        <v>30399</v>
      </c>
      <c r="L632" s="15">
        <f t="shared" si="140"/>
        <v>11574.119999999999</v>
      </c>
      <c r="M632" s="15">
        <f t="shared" si="141"/>
        <v>123.60000000000001</v>
      </c>
      <c r="N632" s="16"/>
      <c r="O632" s="16"/>
      <c r="P632" s="15">
        <f t="shared" si="136"/>
        <v>6201.3960000000006</v>
      </c>
      <c r="Q632" s="15">
        <f t="shared" si="137"/>
        <v>57277.440000000002</v>
      </c>
      <c r="R632" s="15">
        <f t="shared" si="138"/>
        <v>65917.191600000006</v>
      </c>
      <c r="S632" s="15">
        <f t="shared" si="139"/>
        <v>2125.44</v>
      </c>
      <c r="T632" s="17"/>
      <c r="U632" s="17"/>
      <c r="V632" s="17"/>
      <c r="W632" s="17"/>
      <c r="X632" s="17"/>
      <c r="Y632" s="17"/>
      <c r="Z632" s="17"/>
    </row>
    <row r="633" spans="1:26" x14ac:dyDescent="0.2">
      <c r="A633" s="13"/>
      <c r="B633" s="13"/>
      <c r="C633" s="13">
        <v>200269</v>
      </c>
      <c r="D633" s="13" t="s">
        <v>56</v>
      </c>
      <c r="E633" s="13" t="s">
        <v>36</v>
      </c>
      <c r="F633" s="13" t="s">
        <v>34</v>
      </c>
      <c r="G633" s="13">
        <v>501445</v>
      </c>
      <c r="H633" s="13">
        <v>16</v>
      </c>
      <c r="I633" s="15">
        <v>170736</v>
      </c>
      <c r="J633" s="15">
        <v>0</v>
      </c>
      <c r="K633" s="15">
        <v>14228</v>
      </c>
      <c r="L633" s="15">
        <f t="shared" si="140"/>
        <v>11574.119999999999</v>
      </c>
      <c r="M633" s="15">
        <f t="shared" si="141"/>
        <v>123.60000000000001</v>
      </c>
      <c r="N633" s="16"/>
      <c r="O633" s="16"/>
      <c r="P633" s="15">
        <f t="shared" si="136"/>
        <v>2902.5120000000002</v>
      </c>
      <c r="Q633" s="15">
        <f t="shared" si="137"/>
        <v>57277.440000000002</v>
      </c>
      <c r="R633" s="15">
        <f t="shared" si="138"/>
        <v>30851.995200000001</v>
      </c>
      <c r="S633" s="15">
        <f t="shared" si="139"/>
        <v>2125.44</v>
      </c>
      <c r="T633" s="17"/>
      <c r="U633" s="17"/>
      <c r="V633" s="17"/>
      <c r="W633" s="17"/>
      <c r="X633" s="17"/>
      <c r="Y633" s="17"/>
      <c r="Z633" s="17"/>
    </row>
    <row r="634" spans="1:26" x14ac:dyDescent="0.2">
      <c r="A634" s="13"/>
      <c r="B634" s="13"/>
      <c r="C634" s="13">
        <v>200273</v>
      </c>
      <c r="D634" s="13" t="s">
        <v>236</v>
      </c>
      <c r="E634" s="13" t="s">
        <v>36</v>
      </c>
      <c r="F634" s="13" t="s">
        <v>34</v>
      </c>
      <c r="G634" s="13">
        <v>501445</v>
      </c>
      <c r="H634" s="13">
        <v>13</v>
      </c>
      <c r="I634" s="15">
        <v>195840</v>
      </c>
      <c r="J634" s="15">
        <v>0</v>
      </c>
      <c r="K634" s="15">
        <v>16320</v>
      </c>
      <c r="L634" s="15">
        <f t="shared" si="140"/>
        <v>11574.119999999999</v>
      </c>
      <c r="M634" s="15">
        <f t="shared" si="141"/>
        <v>123.60000000000001</v>
      </c>
      <c r="N634" s="16"/>
      <c r="O634" s="16"/>
      <c r="P634" s="15">
        <f t="shared" si="136"/>
        <v>3329.28</v>
      </c>
      <c r="Q634" s="15">
        <f t="shared" si="137"/>
        <v>57277.440000000002</v>
      </c>
      <c r="R634" s="15">
        <f t="shared" si="138"/>
        <v>35388.288</v>
      </c>
      <c r="S634" s="15">
        <f t="shared" si="139"/>
        <v>2125.44</v>
      </c>
      <c r="T634" s="17"/>
      <c r="U634" s="17"/>
      <c r="V634" s="17"/>
      <c r="W634" s="17"/>
      <c r="X634" s="17"/>
      <c r="Y634" s="17"/>
      <c r="Z634" s="17"/>
    </row>
    <row r="635" spans="1:26" x14ac:dyDescent="0.2">
      <c r="A635" s="13"/>
      <c r="B635" s="13"/>
      <c r="C635" s="13">
        <v>200278</v>
      </c>
      <c r="D635" s="13" t="s">
        <v>56</v>
      </c>
      <c r="E635" s="13" t="s">
        <v>36</v>
      </c>
      <c r="F635" s="13" t="s">
        <v>37</v>
      </c>
      <c r="G635" s="13">
        <v>501445</v>
      </c>
      <c r="H635" s="13">
        <v>16</v>
      </c>
      <c r="I635" s="15">
        <v>170736</v>
      </c>
      <c r="J635" s="15">
        <v>0</v>
      </c>
      <c r="K635" s="15">
        <v>14228</v>
      </c>
      <c r="L635" s="15">
        <f t="shared" si="140"/>
        <v>11574.119999999999</v>
      </c>
      <c r="M635" s="15">
        <f t="shared" si="141"/>
        <v>123.60000000000001</v>
      </c>
      <c r="N635" s="16"/>
      <c r="O635" s="16"/>
      <c r="P635" s="15">
        <f t="shared" si="136"/>
        <v>2902.5120000000002</v>
      </c>
      <c r="Q635" s="15">
        <f t="shared" si="137"/>
        <v>57277.440000000002</v>
      </c>
      <c r="R635" s="15">
        <f t="shared" si="138"/>
        <v>30851.995200000001</v>
      </c>
      <c r="S635" s="15">
        <f t="shared" si="139"/>
        <v>2125.44</v>
      </c>
      <c r="T635" s="17"/>
      <c r="U635" s="17"/>
      <c r="V635" s="17"/>
      <c r="W635" s="17"/>
      <c r="X635" s="17"/>
      <c r="Y635" s="17"/>
      <c r="Z635" s="17"/>
    </row>
    <row r="636" spans="1:26" x14ac:dyDescent="0.2">
      <c r="A636" s="13"/>
      <c r="B636" s="13"/>
      <c r="C636" s="13">
        <v>200284</v>
      </c>
      <c r="D636" s="13" t="s">
        <v>56</v>
      </c>
      <c r="E636" s="13" t="s">
        <v>36</v>
      </c>
      <c r="F636" s="13" t="s">
        <v>37</v>
      </c>
      <c r="G636" s="13">
        <v>501445</v>
      </c>
      <c r="H636" s="13">
        <v>16</v>
      </c>
      <c r="I636" s="15">
        <v>170736</v>
      </c>
      <c r="J636" s="15">
        <v>0</v>
      </c>
      <c r="K636" s="15">
        <v>14228</v>
      </c>
      <c r="L636" s="15">
        <f t="shared" si="140"/>
        <v>11574.119999999999</v>
      </c>
      <c r="M636" s="15">
        <f t="shared" si="141"/>
        <v>123.60000000000001</v>
      </c>
      <c r="N636" s="16"/>
      <c r="O636" s="16"/>
      <c r="P636" s="15">
        <f t="shared" si="136"/>
        <v>2902.5120000000002</v>
      </c>
      <c r="Q636" s="15">
        <f t="shared" si="137"/>
        <v>57277.440000000002</v>
      </c>
      <c r="R636" s="15">
        <f t="shared" si="138"/>
        <v>30851.995200000001</v>
      </c>
      <c r="S636" s="15">
        <f t="shared" si="139"/>
        <v>2125.44</v>
      </c>
      <c r="T636" s="17"/>
      <c r="U636" s="17"/>
      <c r="V636" s="17"/>
      <c r="W636" s="17"/>
      <c r="X636" s="17"/>
      <c r="Y636" s="17"/>
      <c r="Z636" s="17"/>
    </row>
    <row r="637" spans="1:26" x14ac:dyDescent="0.2">
      <c r="A637" s="13"/>
      <c r="B637" s="13"/>
      <c r="C637" s="13">
        <v>200289</v>
      </c>
      <c r="D637" s="13" t="s">
        <v>56</v>
      </c>
      <c r="E637" s="13" t="s">
        <v>36</v>
      </c>
      <c r="F637" s="13" t="s">
        <v>34</v>
      </c>
      <c r="G637" s="13">
        <v>501445</v>
      </c>
      <c r="H637" s="13">
        <v>16</v>
      </c>
      <c r="I637" s="15">
        <v>170736</v>
      </c>
      <c r="J637" s="15">
        <v>0</v>
      </c>
      <c r="K637" s="15">
        <v>14228</v>
      </c>
      <c r="L637" s="15">
        <f t="shared" si="140"/>
        <v>11574.119999999999</v>
      </c>
      <c r="M637" s="15">
        <f t="shared" si="141"/>
        <v>123.60000000000001</v>
      </c>
      <c r="N637" s="16"/>
      <c r="O637" s="16"/>
      <c r="P637" s="15">
        <f t="shared" si="136"/>
        <v>2902.5120000000002</v>
      </c>
      <c r="Q637" s="15">
        <f t="shared" si="137"/>
        <v>57277.440000000002</v>
      </c>
      <c r="R637" s="15">
        <f t="shared" si="138"/>
        <v>30851.995200000001</v>
      </c>
      <c r="S637" s="15">
        <f t="shared" si="139"/>
        <v>2125.44</v>
      </c>
      <c r="T637" s="17"/>
      <c r="U637" s="17"/>
      <c r="V637" s="17"/>
      <c r="W637" s="17"/>
      <c r="X637" s="17"/>
      <c r="Y637" s="17"/>
      <c r="Z637" s="17"/>
    </row>
    <row r="638" spans="1:26" x14ac:dyDescent="0.2">
      <c r="A638" s="13"/>
      <c r="B638" s="13"/>
      <c r="C638" s="13">
        <v>200291</v>
      </c>
      <c r="D638" s="13" t="s">
        <v>56</v>
      </c>
      <c r="E638" s="13" t="s">
        <v>36</v>
      </c>
      <c r="F638" s="13" t="s">
        <v>34</v>
      </c>
      <c r="G638" s="13">
        <v>501445</v>
      </c>
      <c r="H638" s="13">
        <v>16</v>
      </c>
      <c r="I638" s="15">
        <v>170736</v>
      </c>
      <c r="J638" s="15">
        <v>0</v>
      </c>
      <c r="K638" s="15">
        <v>14228</v>
      </c>
      <c r="L638" s="15">
        <f t="shared" si="140"/>
        <v>11574.119999999999</v>
      </c>
      <c r="M638" s="15">
        <f t="shared" si="141"/>
        <v>123.60000000000001</v>
      </c>
      <c r="N638" s="16"/>
      <c r="O638" s="16"/>
      <c r="P638" s="15">
        <f t="shared" si="136"/>
        <v>2902.5120000000002</v>
      </c>
      <c r="Q638" s="15">
        <f t="shared" si="137"/>
        <v>57277.440000000002</v>
      </c>
      <c r="R638" s="15">
        <f t="shared" si="138"/>
        <v>30851.995200000001</v>
      </c>
      <c r="S638" s="15">
        <f t="shared" si="139"/>
        <v>2125.44</v>
      </c>
      <c r="T638" s="17"/>
      <c r="U638" s="17"/>
      <c r="V638" s="17"/>
      <c r="W638" s="17"/>
      <c r="X638" s="17"/>
      <c r="Y638" s="17"/>
      <c r="Z638" s="17"/>
    </row>
    <row r="639" spans="1:26" x14ac:dyDescent="0.2">
      <c r="A639" s="13"/>
      <c r="B639" s="13"/>
      <c r="C639" s="13">
        <v>200294</v>
      </c>
      <c r="D639" s="13" t="s">
        <v>56</v>
      </c>
      <c r="E639" s="13" t="s">
        <v>36</v>
      </c>
      <c r="F639" s="13" t="s">
        <v>34</v>
      </c>
      <c r="G639" s="13">
        <v>501445</v>
      </c>
      <c r="H639" s="13">
        <v>16</v>
      </c>
      <c r="I639" s="15">
        <v>170736</v>
      </c>
      <c r="J639" s="15">
        <v>0</v>
      </c>
      <c r="K639" s="15">
        <v>14228</v>
      </c>
      <c r="L639" s="15">
        <f t="shared" si="140"/>
        <v>11574.119999999999</v>
      </c>
      <c r="M639" s="15">
        <f t="shared" si="141"/>
        <v>123.60000000000001</v>
      </c>
      <c r="N639" s="16"/>
      <c r="O639" s="16"/>
      <c r="P639" s="15">
        <f t="shared" si="136"/>
        <v>2902.5120000000002</v>
      </c>
      <c r="Q639" s="15">
        <f t="shared" si="137"/>
        <v>57277.440000000002</v>
      </c>
      <c r="R639" s="15">
        <f t="shared" si="138"/>
        <v>30851.995200000001</v>
      </c>
      <c r="S639" s="15">
        <f t="shared" si="139"/>
        <v>2125.44</v>
      </c>
      <c r="T639" s="17"/>
      <c r="U639" s="17"/>
      <c r="V639" s="17"/>
      <c r="W639" s="17"/>
      <c r="X639" s="17"/>
      <c r="Y639" s="17"/>
      <c r="Z639" s="17"/>
    </row>
    <row r="640" spans="1:26" x14ac:dyDescent="0.2">
      <c r="A640" s="13"/>
      <c r="B640" s="13"/>
      <c r="C640" s="13">
        <v>200318</v>
      </c>
      <c r="D640" s="13" t="s">
        <v>56</v>
      </c>
      <c r="E640" s="13" t="s">
        <v>36</v>
      </c>
      <c r="F640" s="13" t="s">
        <v>37</v>
      </c>
      <c r="G640" s="13">
        <v>501445</v>
      </c>
      <c r="H640" s="13">
        <v>16</v>
      </c>
      <c r="I640" s="15">
        <v>170736</v>
      </c>
      <c r="J640" s="15">
        <v>0</v>
      </c>
      <c r="K640" s="15">
        <v>14228</v>
      </c>
      <c r="L640" s="15">
        <f t="shared" si="140"/>
        <v>11574.119999999999</v>
      </c>
      <c r="M640" s="15">
        <f t="shared" si="141"/>
        <v>123.60000000000001</v>
      </c>
      <c r="N640" s="16"/>
      <c r="O640" s="16"/>
      <c r="P640" s="15">
        <f t="shared" si="136"/>
        <v>2902.5120000000002</v>
      </c>
      <c r="Q640" s="15">
        <f t="shared" si="137"/>
        <v>57277.440000000002</v>
      </c>
      <c r="R640" s="15">
        <f t="shared" si="138"/>
        <v>30851.995200000001</v>
      </c>
      <c r="S640" s="15">
        <f t="shared" si="139"/>
        <v>2125.44</v>
      </c>
      <c r="T640" s="17"/>
      <c r="U640" s="17"/>
      <c r="V640" s="17"/>
      <c r="W640" s="17"/>
      <c r="X640" s="17"/>
      <c r="Y640" s="17"/>
      <c r="Z640" s="17"/>
    </row>
    <row r="641" spans="1:26" x14ac:dyDescent="0.2">
      <c r="A641" s="13"/>
      <c r="B641" s="13"/>
      <c r="C641" s="13">
        <v>200321</v>
      </c>
      <c r="D641" s="13" t="s">
        <v>144</v>
      </c>
      <c r="E641" s="13" t="s">
        <v>36</v>
      </c>
      <c r="F641" s="13" t="s">
        <v>37</v>
      </c>
      <c r="G641" s="13">
        <v>501445</v>
      </c>
      <c r="H641" s="13">
        <v>1110</v>
      </c>
      <c r="I641" s="15">
        <v>243612</v>
      </c>
      <c r="J641" s="15">
        <v>0</v>
      </c>
      <c r="K641" s="15">
        <v>20301</v>
      </c>
      <c r="L641" s="15">
        <f t="shared" si="140"/>
        <v>11574.119999999999</v>
      </c>
      <c r="M641" s="15">
        <f t="shared" si="141"/>
        <v>123.60000000000001</v>
      </c>
      <c r="N641" s="16"/>
      <c r="O641" s="16"/>
      <c r="P641" s="15">
        <f t="shared" si="136"/>
        <v>4141.4040000000005</v>
      </c>
      <c r="Q641" s="15">
        <f t="shared" si="137"/>
        <v>57277.440000000002</v>
      </c>
      <c r="R641" s="15">
        <f t="shared" si="138"/>
        <v>44020.688399999999</v>
      </c>
      <c r="S641" s="15">
        <f t="shared" si="139"/>
        <v>2125.44</v>
      </c>
      <c r="T641" s="17"/>
      <c r="U641" s="17"/>
      <c r="V641" s="17"/>
      <c r="W641" s="17"/>
      <c r="X641" s="17"/>
      <c r="Y641" s="17"/>
      <c r="Z641" s="17"/>
    </row>
    <row r="642" spans="1:26" x14ac:dyDescent="0.2">
      <c r="A642" s="13"/>
      <c r="B642" s="13"/>
      <c r="C642" s="13">
        <v>200323</v>
      </c>
      <c r="D642" s="13" t="s">
        <v>152</v>
      </c>
      <c r="E642" s="13" t="s">
        <v>36</v>
      </c>
      <c r="F642" s="13" t="s">
        <v>37</v>
      </c>
      <c r="G642" s="13">
        <v>501445</v>
      </c>
      <c r="H642" s="13">
        <v>9</v>
      </c>
      <c r="I642" s="15">
        <v>328104</v>
      </c>
      <c r="J642" s="15">
        <v>0</v>
      </c>
      <c r="K642" s="15">
        <v>27342</v>
      </c>
      <c r="L642" s="15">
        <f t="shared" si="140"/>
        <v>11574.119999999999</v>
      </c>
      <c r="M642" s="15">
        <f t="shared" si="141"/>
        <v>123.60000000000001</v>
      </c>
      <c r="N642" s="16"/>
      <c r="O642" s="16"/>
      <c r="P642" s="15">
        <f t="shared" si="136"/>
        <v>5577.768</v>
      </c>
      <c r="Q642" s="15">
        <f t="shared" si="137"/>
        <v>57277.440000000002</v>
      </c>
      <c r="R642" s="15">
        <f t="shared" si="138"/>
        <v>59288.392800000001</v>
      </c>
      <c r="S642" s="15">
        <f t="shared" si="139"/>
        <v>2125.44</v>
      </c>
      <c r="T642" s="17"/>
      <c r="U642" s="17"/>
      <c r="V642" s="17"/>
      <c r="W642" s="17"/>
      <c r="X642" s="17"/>
      <c r="Y642" s="17"/>
      <c r="Z642" s="17"/>
    </row>
    <row r="643" spans="1:26" x14ac:dyDescent="0.2">
      <c r="A643" s="13"/>
      <c r="B643" s="13"/>
      <c r="C643" s="13">
        <v>200326</v>
      </c>
      <c r="D643" s="13" t="s">
        <v>152</v>
      </c>
      <c r="E643" s="13" t="s">
        <v>36</v>
      </c>
      <c r="F643" s="13" t="s">
        <v>37</v>
      </c>
      <c r="G643" s="13">
        <v>501445</v>
      </c>
      <c r="H643" s="13">
        <v>9</v>
      </c>
      <c r="I643" s="15">
        <v>328104</v>
      </c>
      <c r="J643" s="15">
        <f>500*12</f>
        <v>6000</v>
      </c>
      <c r="K643" s="15">
        <v>27342</v>
      </c>
      <c r="L643" s="15">
        <f t="shared" si="140"/>
        <v>11574.119999999999</v>
      </c>
      <c r="M643" s="15">
        <f t="shared" si="141"/>
        <v>123.60000000000001</v>
      </c>
      <c r="N643" s="16"/>
      <c r="O643" s="16"/>
      <c r="P643" s="15">
        <f t="shared" si="136"/>
        <v>5577.768</v>
      </c>
      <c r="Q643" s="15">
        <f t="shared" si="137"/>
        <v>57277.440000000002</v>
      </c>
      <c r="R643" s="15">
        <f t="shared" si="138"/>
        <v>59288.392800000001</v>
      </c>
      <c r="S643" s="15">
        <f t="shared" si="139"/>
        <v>2125.44</v>
      </c>
      <c r="T643" s="17"/>
      <c r="U643" s="17"/>
      <c r="V643" s="17"/>
      <c r="W643" s="17"/>
      <c r="X643" s="17"/>
      <c r="Y643" s="17"/>
      <c r="Z643" s="17"/>
    </row>
    <row r="644" spans="1:26" x14ac:dyDescent="0.2">
      <c r="A644" s="13"/>
      <c r="B644" s="13"/>
      <c r="C644" s="13">
        <v>200347</v>
      </c>
      <c r="D644" s="13" t="s">
        <v>56</v>
      </c>
      <c r="E644" s="13" t="s">
        <v>36</v>
      </c>
      <c r="F644" s="13" t="s">
        <v>34</v>
      </c>
      <c r="G644" s="13">
        <v>501445</v>
      </c>
      <c r="H644" s="13">
        <v>16</v>
      </c>
      <c r="I644" s="15">
        <v>170736</v>
      </c>
      <c r="J644" s="15">
        <v>0</v>
      </c>
      <c r="K644" s="15">
        <v>14228</v>
      </c>
      <c r="L644" s="15">
        <f t="shared" si="140"/>
        <v>11574.119999999999</v>
      </c>
      <c r="M644" s="15">
        <f t="shared" si="141"/>
        <v>123.60000000000001</v>
      </c>
      <c r="N644" s="16"/>
      <c r="O644" s="16"/>
      <c r="P644" s="15">
        <f t="shared" si="136"/>
        <v>2902.5120000000002</v>
      </c>
      <c r="Q644" s="15">
        <f t="shared" si="137"/>
        <v>57277.440000000002</v>
      </c>
      <c r="R644" s="15">
        <f t="shared" si="138"/>
        <v>30851.995200000001</v>
      </c>
      <c r="S644" s="15">
        <f t="shared" si="139"/>
        <v>2125.44</v>
      </c>
      <c r="T644" s="17"/>
      <c r="U644" s="17"/>
      <c r="V644" s="17"/>
      <c r="W644" s="17"/>
      <c r="X644" s="17"/>
      <c r="Y644" s="17"/>
      <c r="Z644" s="17"/>
    </row>
    <row r="645" spans="1:26" x14ac:dyDescent="0.2">
      <c r="A645" s="13"/>
      <c r="B645" s="13"/>
      <c r="C645" s="13">
        <v>200362</v>
      </c>
      <c r="D645" s="13" t="s">
        <v>235</v>
      </c>
      <c r="E645" s="13" t="s">
        <v>36</v>
      </c>
      <c r="F645" s="13" t="s">
        <v>34</v>
      </c>
      <c r="G645" s="13">
        <v>501445</v>
      </c>
      <c r="H645" s="13">
        <v>8</v>
      </c>
      <c r="I645" s="15">
        <v>364788</v>
      </c>
      <c r="J645" s="15">
        <v>0</v>
      </c>
      <c r="K645" s="15">
        <v>30399</v>
      </c>
      <c r="L645" s="15">
        <f t="shared" si="140"/>
        <v>11574.119999999999</v>
      </c>
      <c r="M645" s="15">
        <f t="shared" si="141"/>
        <v>123.60000000000001</v>
      </c>
      <c r="N645" s="16"/>
      <c r="O645" s="16"/>
      <c r="P645" s="15">
        <f t="shared" si="136"/>
        <v>6201.3960000000006</v>
      </c>
      <c r="Q645" s="15">
        <f t="shared" si="137"/>
        <v>57277.440000000002</v>
      </c>
      <c r="R645" s="15">
        <f t="shared" si="138"/>
        <v>65917.191600000006</v>
      </c>
      <c r="S645" s="15">
        <f t="shared" si="139"/>
        <v>2125.44</v>
      </c>
      <c r="T645" s="17"/>
      <c r="U645" s="17"/>
      <c r="V645" s="17"/>
      <c r="W645" s="17"/>
      <c r="X645" s="17"/>
      <c r="Y645" s="17"/>
      <c r="Z645" s="17"/>
    </row>
    <row r="646" spans="1:26" x14ac:dyDescent="0.2">
      <c r="A646" s="13"/>
      <c r="B646" s="13"/>
      <c r="C646" s="13">
        <v>200376</v>
      </c>
      <c r="D646" s="13" t="s">
        <v>237</v>
      </c>
      <c r="E646" s="13" t="s">
        <v>36</v>
      </c>
      <c r="F646" s="13" t="s">
        <v>34</v>
      </c>
      <c r="G646" s="13">
        <v>501445</v>
      </c>
      <c r="H646" s="13">
        <v>7</v>
      </c>
      <c r="I646" s="15">
        <v>416988</v>
      </c>
      <c r="J646" s="15">
        <v>0</v>
      </c>
      <c r="K646" s="15">
        <v>34749</v>
      </c>
      <c r="L646" s="15">
        <f t="shared" si="140"/>
        <v>11574.119999999999</v>
      </c>
      <c r="M646" s="15">
        <f t="shared" si="141"/>
        <v>123.60000000000001</v>
      </c>
      <c r="N646" s="16">
        <v>7374.75</v>
      </c>
      <c r="O646" s="16"/>
      <c r="P646" s="15">
        <f t="shared" si="136"/>
        <v>7088.7960000000003</v>
      </c>
      <c r="Q646" s="15">
        <f t="shared" si="137"/>
        <v>57277.440000000002</v>
      </c>
      <c r="R646" s="15">
        <f t="shared" si="138"/>
        <v>75349.731599999999</v>
      </c>
      <c r="S646" s="15">
        <f t="shared" si="139"/>
        <v>2125.44</v>
      </c>
      <c r="T646" s="17"/>
      <c r="U646" s="17"/>
      <c r="V646" s="17"/>
      <c r="W646" s="17"/>
      <c r="X646" s="17"/>
      <c r="Y646" s="17"/>
      <c r="Z646" s="17"/>
    </row>
    <row r="647" spans="1:26" x14ac:dyDescent="0.2">
      <c r="A647" s="13"/>
      <c r="B647" s="13"/>
      <c r="C647" s="13">
        <v>200379</v>
      </c>
      <c r="D647" s="13" t="s">
        <v>238</v>
      </c>
      <c r="E647" s="13" t="s">
        <v>36</v>
      </c>
      <c r="F647" s="13" t="s">
        <v>34</v>
      </c>
      <c r="G647" s="13">
        <v>501445</v>
      </c>
      <c r="H647" s="13">
        <v>8</v>
      </c>
      <c r="I647" s="15">
        <v>364788</v>
      </c>
      <c r="J647" s="15">
        <v>0</v>
      </c>
      <c r="K647" s="15">
        <v>30399</v>
      </c>
      <c r="L647" s="15">
        <f t="shared" si="140"/>
        <v>11574.119999999999</v>
      </c>
      <c r="M647" s="15">
        <f t="shared" si="141"/>
        <v>123.60000000000001</v>
      </c>
      <c r="N647" s="16"/>
      <c r="O647" s="16"/>
      <c r="P647" s="15">
        <f t="shared" si="136"/>
        <v>6201.3960000000006</v>
      </c>
      <c r="Q647" s="15">
        <f t="shared" si="137"/>
        <v>57277.440000000002</v>
      </c>
      <c r="R647" s="15">
        <f t="shared" si="138"/>
        <v>65917.191600000006</v>
      </c>
      <c r="S647" s="15">
        <f t="shared" si="139"/>
        <v>2125.44</v>
      </c>
      <c r="T647" s="17"/>
      <c r="U647" s="17"/>
      <c r="V647" s="17"/>
      <c r="W647" s="17"/>
      <c r="X647" s="17"/>
      <c r="Y647" s="17"/>
      <c r="Z647" s="17"/>
    </row>
    <row r="648" spans="1:26" x14ac:dyDescent="0.2">
      <c r="A648" s="13"/>
      <c r="B648" s="13"/>
      <c r="C648" s="13">
        <v>200381</v>
      </c>
      <c r="D648" s="13" t="s">
        <v>151</v>
      </c>
      <c r="E648" s="13" t="s">
        <v>36</v>
      </c>
      <c r="F648" s="13" t="s">
        <v>34</v>
      </c>
      <c r="G648" s="13">
        <v>501445</v>
      </c>
      <c r="H648" s="13">
        <v>8</v>
      </c>
      <c r="I648" s="15">
        <v>391380</v>
      </c>
      <c r="J648" s="15">
        <v>0</v>
      </c>
      <c r="K648" s="15">
        <v>32615</v>
      </c>
      <c r="L648" s="15">
        <f t="shared" si="140"/>
        <v>11574.119999999999</v>
      </c>
      <c r="M648" s="15">
        <f t="shared" si="141"/>
        <v>123.60000000000001</v>
      </c>
      <c r="N648" s="16">
        <v>7151.25</v>
      </c>
      <c r="O648" s="16"/>
      <c r="P648" s="15">
        <f t="shared" si="136"/>
        <v>6653.46</v>
      </c>
      <c r="Q648" s="15">
        <f t="shared" si="137"/>
        <v>57277.440000000002</v>
      </c>
      <c r="R648" s="15">
        <f t="shared" si="138"/>
        <v>70722.365999999995</v>
      </c>
      <c r="S648" s="15">
        <f t="shared" si="139"/>
        <v>2125.44</v>
      </c>
      <c r="T648" s="17"/>
      <c r="U648" s="17"/>
      <c r="V648" s="17"/>
      <c r="W648" s="17"/>
      <c r="X648" s="17"/>
      <c r="Y648" s="17"/>
      <c r="Z648" s="17"/>
    </row>
    <row r="649" spans="1:26" x14ac:dyDescent="0.2">
      <c r="A649" s="13"/>
      <c r="B649" s="13"/>
      <c r="C649" s="13">
        <v>200382</v>
      </c>
      <c r="D649" s="13" t="s">
        <v>151</v>
      </c>
      <c r="E649" s="13" t="s">
        <v>36</v>
      </c>
      <c r="F649" s="13" t="s">
        <v>37</v>
      </c>
      <c r="G649" s="13">
        <v>501445</v>
      </c>
      <c r="H649" s="13">
        <v>8</v>
      </c>
      <c r="I649" s="15">
        <v>382524</v>
      </c>
      <c r="J649" s="15">
        <v>0</v>
      </c>
      <c r="K649" s="15">
        <v>31877</v>
      </c>
      <c r="L649" s="15">
        <f t="shared" si="140"/>
        <v>11574.119999999999</v>
      </c>
      <c r="M649" s="15">
        <f t="shared" si="141"/>
        <v>123.60000000000001</v>
      </c>
      <c r="N649" s="16">
        <v>6914.25</v>
      </c>
      <c r="O649" s="16"/>
      <c r="P649" s="15">
        <f t="shared" si="136"/>
        <v>6502.9080000000004</v>
      </c>
      <c r="Q649" s="15">
        <f t="shared" si="137"/>
        <v>57277.440000000002</v>
      </c>
      <c r="R649" s="15">
        <f t="shared" si="138"/>
        <v>69122.086800000005</v>
      </c>
      <c r="S649" s="15">
        <f t="shared" si="139"/>
        <v>2125.44</v>
      </c>
      <c r="T649" s="17"/>
      <c r="U649" s="17"/>
      <c r="V649" s="17"/>
      <c r="W649" s="17"/>
      <c r="X649" s="17"/>
      <c r="Y649" s="17"/>
      <c r="Z649" s="17"/>
    </row>
    <row r="650" spans="1:26" x14ac:dyDescent="0.2">
      <c r="A650" s="13"/>
      <c r="B650" s="13"/>
      <c r="C650" s="13">
        <v>200386</v>
      </c>
      <c r="D650" s="13" t="s">
        <v>237</v>
      </c>
      <c r="E650" s="13" t="s">
        <v>36</v>
      </c>
      <c r="F650" s="13" t="s">
        <v>34</v>
      </c>
      <c r="G650" s="13">
        <v>501445</v>
      </c>
      <c r="H650" s="13">
        <v>7</v>
      </c>
      <c r="I650" s="15">
        <v>416988</v>
      </c>
      <c r="J650" s="15">
        <v>0</v>
      </c>
      <c r="K650" s="15">
        <v>34749</v>
      </c>
      <c r="L650" s="15">
        <f t="shared" si="140"/>
        <v>11574.119999999999</v>
      </c>
      <c r="M650" s="15">
        <f t="shared" si="141"/>
        <v>123.60000000000001</v>
      </c>
      <c r="N650" s="16">
        <v>7265.25</v>
      </c>
      <c r="O650" s="16"/>
      <c r="P650" s="15">
        <f t="shared" si="136"/>
        <v>7088.7960000000003</v>
      </c>
      <c r="Q650" s="15">
        <f t="shared" si="137"/>
        <v>57277.440000000002</v>
      </c>
      <c r="R650" s="15">
        <f t="shared" si="138"/>
        <v>75349.731599999999</v>
      </c>
      <c r="S650" s="15">
        <f t="shared" si="139"/>
        <v>2125.44</v>
      </c>
      <c r="T650" s="17"/>
      <c r="U650" s="17"/>
      <c r="V650" s="17"/>
      <c r="W650" s="17"/>
      <c r="X650" s="17"/>
      <c r="Y650" s="17"/>
      <c r="Z650" s="17"/>
    </row>
    <row r="651" spans="1:26" x14ac:dyDescent="0.2">
      <c r="A651" s="13"/>
      <c r="B651" s="13"/>
      <c r="C651" s="13">
        <v>200418</v>
      </c>
      <c r="D651" s="13" t="s">
        <v>56</v>
      </c>
      <c r="E651" s="13" t="s">
        <v>36</v>
      </c>
      <c r="F651" s="13" t="s">
        <v>34</v>
      </c>
      <c r="G651" s="13">
        <v>501445</v>
      </c>
      <c r="H651" s="13">
        <v>16</v>
      </c>
      <c r="I651" s="15">
        <v>170736</v>
      </c>
      <c r="J651" s="15">
        <v>0</v>
      </c>
      <c r="K651" s="15">
        <v>14228</v>
      </c>
      <c r="L651" s="15">
        <f t="shared" si="140"/>
        <v>11574.119999999999</v>
      </c>
      <c r="M651" s="15">
        <f t="shared" si="141"/>
        <v>123.60000000000001</v>
      </c>
      <c r="N651" s="16"/>
      <c r="O651" s="16"/>
      <c r="P651" s="15">
        <f t="shared" si="136"/>
        <v>2902.5120000000002</v>
      </c>
      <c r="Q651" s="15">
        <f t="shared" si="137"/>
        <v>57277.440000000002</v>
      </c>
      <c r="R651" s="15">
        <f t="shared" si="138"/>
        <v>30851.995200000001</v>
      </c>
      <c r="S651" s="15">
        <f t="shared" si="139"/>
        <v>2125.44</v>
      </c>
      <c r="T651" s="17"/>
      <c r="U651" s="17"/>
      <c r="V651" s="17"/>
      <c r="W651" s="17"/>
      <c r="X651" s="17"/>
      <c r="Y651" s="17"/>
      <c r="Z651" s="17"/>
    </row>
    <row r="652" spans="1:26" x14ac:dyDescent="0.2">
      <c r="A652" s="13"/>
      <c r="B652" s="13"/>
      <c r="C652" s="13">
        <v>200421</v>
      </c>
      <c r="D652" s="13" t="s">
        <v>144</v>
      </c>
      <c r="E652" s="13" t="s">
        <v>36</v>
      </c>
      <c r="F652" s="13" t="s">
        <v>37</v>
      </c>
      <c r="G652" s="13">
        <v>501445</v>
      </c>
      <c r="H652" s="13">
        <v>1110</v>
      </c>
      <c r="I652" s="15">
        <v>243612</v>
      </c>
      <c r="J652" s="15">
        <v>0</v>
      </c>
      <c r="K652" s="15">
        <v>20301</v>
      </c>
      <c r="L652" s="15">
        <f t="shared" si="140"/>
        <v>11574.119999999999</v>
      </c>
      <c r="M652" s="15">
        <f t="shared" si="141"/>
        <v>123.60000000000001</v>
      </c>
      <c r="N652" s="16"/>
      <c r="O652" s="16"/>
      <c r="P652" s="15">
        <f t="shared" si="136"/>
        <v>4141.4040000000005</v>
      </c>
      <c r="Q652" s="15">
        <f t="shared" si="137"/>
        <v>57277.440000000002</v>
      </c>
      <c r="R652" s="15">
        <f t="shared" si="138"/>
        <v>44020.688399999999</v>
      </c>
      <c r="S652" s="15">
        <f t="shared" si="139"/>
        <v>2125.44</v>
      </c>
      <c r="T652" s="17"/>
      <c r="U652" s="17"/>
      <c r="V652" s="17"/>
      <c r="W652" s="17"/>
      <c r="X652" s="17"/>
      <c r="Y652" s="17"/>
      <c r="Z652" s="17"/>
    </row>
    <row r="653" spans="1:26" x14ac:dyDescent="0.2">
      <c r="A653" s="13"/>
      <c r="B653" s="13"/>
      <c r="C653" s="13">
        <v>200423</v>
      </c>
      <c r="D653" s="13" t="s">
        <v>56</v>
      </c>
      <c r="E653" s="13" t="s">
        <v>36</v>
      </c>
      <c r="F653" s="13" t="s">
        <v>34</v>
      </c>
      <c r="G653" s="13">
        <v>501445</v>
      </c>
      <c r="H653" s="13">
        <v>16</v>
      </c>
      <c r="I653" s="15">
        <v>170736</v>
      </c>
      <c r="J653" s="15">
        <v>0</v>
      </c>
      <c r="K653" s="15">
        <v>14228</v>
      </c>
      <c r="L653" s="15">
        <f t="shared" si="140"/>
        <v>11574.119999999999</v>
      </c>
      <c r="M653" s="15">
        <f t="shared" si="141"/>
        <v>123.60000000000001</v>
      </c>
      <c r="N653" s="16"/>
      <c r="O653" s="16"/>
      <c r="P653" s="15">
        <f t="shared" si="136"/>
        <v>2902.5120000000002</v>
      </c>
      <c r="Q653" s="15">
        <f t="shared" si="137"/>
        <v>57277.440000000002</v>
      </c>
      <c r="R653" s="15">
        <f t="shared" si="138"/>
        <v>30851.995200000001</v>
      </c>
      <c r="S653" s="15">
        <f t="shared" si="139"/>
        <v>2125.44</v>
      </c>
      <c r="T653" s="17"/>
      <c r="U653" s="17"/>
      <c r="V653" s="17"/>
      <c r="W653" s="17"/>
      <c r="X653" s="17"/>
      <c r="Y653" s="17"/>
      <c r="Z653" s="17"/>
    </row>
    <row r="654" spans="1:26" x14ac:dyDescent="0.2">
      <c r="A654" s="13"/>
      <c r="B654" s="13"/>
      <c r="C654" s="13">
        <v>200424</v>
      </c>
      <c r="D654" s="13" t="s">
        <v>56</v>
      </c>
      <c r="E654" s="13" t="s">
        <v>36</v>
      </c>
      <c r="F654" s="13" t="s">
        <v>34</v>
      </c>
      <c r="G654" s="13">
        <v>501445</v>
      </c>
      <c r="H654" s="13">
        <v>16</v>
      </c>
      <c r="I654" s="15">
        <v>170736</v>
      </c>
      <c r="J654" s="15">
        <v>0</v>
      </c>
      <c r="K654" s="15">
        <v>14228</v>
      </c>
      <c r="L654" s="15">
        <f t="shared" si="140"/>
        <v>11574.119999999999</v>
      </c>
      <c r="M654" s="15">
        <f t="shared" si="141"/>
        <v>123.60000000000001</v>
      </c>
      <c r="N654" s="16"/>
      <c r="O654" s="16"/>
      <c r="P654" s="15">
        <f t="shared" si="136"/>
        <v>2902.5120000000002</v>
      </c>
      <c r="Q654" s="15">
        <f t="shared" si="137"/>
        <v>57277.440000000002</v>
      </c>
      <c r="R654" s="15">
        <f t="shared" si="138"/>
        <v>30851.995200000001</v>
      </c>
      <c r="S654" s="15">
        <f t="shared" si="139"/>
        <v>2125.44</v>
      </c>
      <c r="T654" s="17"/>
      <c r="U654" s="17"/>
      <c r="V654" s="17"/>
      <c r="W654" s="17"/>
      <c r="X654" s="17"/>
      <c r="Y654" s="17"/>
      <c r="Z654" s="17"/>
    </row>
    <row r="655" spans="1:26" x14ac:dyDescent="0.2">
      <c r="A655" s="13"/>
      <c r="B655" s="13"/>
      <c r="C655" s="13">
        <v>200427</v>
      </c>
      <c r="D655" s="13" t="s">
        <v>56</v>
      </c>
      <c r="E655" s="13" t="s">
        <v>36</v>
      </c>
      <c r="F655" s="13" t="s">
        <v>34</v>
      </c>
      <c r="G655" s="13">
        <v>501445</v>
      </c>
      <c r="H655" s="13">
        <v>16</v>
      </c>
      <c r="I655" s="15">
        <v>170736</v>
      </c>
      <c r="J655" s="15">
        <v>0</v>
      </c>
      <c r="K655" s="15">
        <v>14228</v>
      </c>
      <c r="L655" s="15">
        <f t="shared" si="140"/>
        <v>11574.119999999999</v>
      </c>
      <c r="M655" s="15">
        <f t="shared" si="141"/>
        <v>123.60000000000001</v>
      </c>
      <c r="N655" s="16"/>
      <c r="O655" s="16"/>
      <c r="P655" s="15">
        <f t="shared" si="136"/>
        <v>2902.5120000000002</v>
      </c>
      <c r="Q655" s="15">
        <f t="shared" si="137"/>
        <v>57277.440000000002</v>
      </c>
      <c r="R655" s="15">
        <f t="shared" si="138"/>
        <v>30851.995200000001</v>
      </c>
      <c r="S655" s="15">
        <f t="shared" si="139"/>
        <v>2125.44</v>
      </c>
      <c r="T655" s="17"/>
      <c r="U655" s="17"/>
      <c r="V655" s="17"/>
      <c r="W655" s="17"/>
      <c r="X655" s="17"/>
      <c r="Y655" s="17"/>
      <c r="Z655" s="17"/>
    </row>
    <row r="656" spans="1:26" x14ac:dyDescent="0.2">
      <c r="A656" s="13"/>
      <c r="B656" s="13"/>
      <c r="C656" s="13">
        <v>200429</v>
      </c>
      <c r="D656" s="13" t="s">
        <v>56</v>
      </c>
      <c r="E656" s="13" t="s">
        <v>36</v>
      </c>
      <c r="F656" s="13" t="s">
        <v>37</v>
      </c>
      <c r="G656" s="13">
        <v>501445</v>
      </c>
      <c r="H656" s="13">
        <v>16</v>
      </c>
      <c r="I656" s="15">
        <v>170736</v>
      </c>
      <c r="J656" s="15">
        <v>0</v>
      </c>
      <c r="K656" s="15">
        <v>14228</v>
      </c>
      <c r="L656" s="15">
        <f t="shared" si="140"/>
        <v>11574.119999999999</v>
      </c>
      <c r="M656" s="15">
        <f t="shared" si="141"/>
        <v>123.60000000000001</v>
      </c>
      <c r="N656" s="16"/>
      <c r="O656" s="16"/>
      <c r="P656" s="15">
        <f t="shared" si="136"/>
        <v>2902.5120000000002</v>
      </c>
      <c r="Q656" s="15">
        <f t="shared" si="137"/>
        <v>57277.440000000002</v>
      </c>
      <c r="R656" s="15">
        <f t="shared" si="138"/>
        <v>30851.995200000001</v>
      </c>
      <c r="S656" s="15">
        <f t="shared" si="139"/>
        <v>2125.44</v>
      </c>
      <c r="T656" s="17"/>
      <c r="U656" s="17"/>
      <c r="V656" s="17"/>
      <c r="W656" s="17"/>
      <c r="X656" s="17"/>
      <c r="Y656" s="17"/>
      <c r="Z656" s="17"/>
    </row>
    <row r="657" spans="1:26" x14ac:dyDescent="0.2">
      <c r="A657" s="13"/>
      <c r="B657" s="13"/>
      <c r="C657" s="13">
        <v>200433</v>
      </c>
      <c r="D657" s="13" t="s">
        <v>56</v>
      </c>
      <c r="E657" s="13" t="s">
        <v>36</v>
      </c>
      <c r="F657" s="13" t="s">
        <v>34</v>
      </c>
      <c r="G657" s="13">
        <v>501445</v>
      </c>
      <c r="H657" s="13">
        <v>16</v>
      </c>
      <c r="I657" s="15">
        <v>170736</v>
      </c>
      <c r="J657" s="15">
        <v>0</v>
      </c>
      <c r="K657" s="15">
        <v>14228</v>
      </c>
      <c r="L657" s="15">
        <f t="shared" si="140"/>
        <v>11574.119999999999</v>
      </c>
      <c r="M657" s="15">
        <f t="shared" si="141"/>
        <v>123.60000000000001</v>
      </c>
      <c r="N657" s="16"/>
      <c r="O657" s="16"/>
      <c r="P657" s="15">
        <f t="shared" si="136"/>
        <v>2902.5120000000002</v>
      </c>
      <c r="Q657" s="15">
        <f t="shared" si="137"/>
        <v>57277.440000000002</v>
      </c>
      <c r="R657" s="15">
        <f t="shared" si="138"/>
        <v>30851.995200000001</v>
      </c>
      <c r="S657" s="15">
        <f t="shared" si="139"/>
        <v>2125.44</v>
      </c>
      <c r="T657" s="17"/>
      <c r="U657" s="17"/>
      <c r="V657" s="17"/>
      <c r="W657" s="17"/>
      <c r="X657" s="17"/>
      <c r="Y657" s="17"/>
      <c r="Z657" s="17"/>
    </row>
    <row r="658" spans="1:26" x14ac:dyDescent="0.2">
      <c r="A658" s="13"/>
      <c r="B658" s="13"/>
      <c r="C658" s="13">
        <v>200434</v>
      </c>
      <c r="D658" s="13" t="s">
        <v>56</v>
      </c>
      <c r="E658" s="13" t="s">
        <v>36</v>
      </c>
      <c r="F658" s="13" t="s">
        <v>34</v>
      </c>
      <c r="G658" s="13">
        <v>501445</v>
      </c>
      <c r="H658" s="13">
        <v>16</v>
      </c>
      <c r="I658" s="15">
        <v>170736</v>
      </c>
      <c r="J658" s="15">
        <v>0</v>
      </c>
      <c r="K658" s="15">
        <v>14228</v>
      </c>
      <c r="L658" s="15">
        <f t="shared" si="140"/>
        <v>11574.119999999999</v>
      </c>
      <c r="M658" s="15">
        <f t="shared" si="141"/>
        <v>123.60000000000001</v>
      </c>
      <c r="N658" s="16"/>
      <c r="O658" s="16"/>
      <c r="P658" s="15">
        <f t="shared" si="136"/>
        <v>2902.5120000000002</v>
      </c>
      <c r="Q658" s="15">
        <f t="shared" si="137"/>
        <v>57277.440000000002</v>
      </c>
      <c r="R658" s="15">
        <f t="shared" si="138"/>
        <v>30851.995200000001</v>
      </c>
      <c r="S658" s="15">
        <f t="shared" si="139"/>
        <v>2125.44</v>
      </c>
      <c r="T658" s="17"/>
      <c r="U658" s="17"/>
      <c r="V658" s="17"/>
      <c r="W658" s="17"/>
      <c r="X658" s="17"/>
      <c r="Y658" s="17"/>
      <c r="Z658" s="17"/>
    </row>
    <row r="659" spans="1:26" x14ac:dyDescent="0.2">
      <c r="A659" s="13"/>
      <c r="B659" s="13"/>
      <c r="C659" s="13">
        <v>200435</v>
      </c>
      <c r="D659" s="13" t="s">
        <v>56</v>
      </c>
      <c r="E659" s="13" t="s">
        <v>36</v>
      </c>
      <c r="F659" s="13" t="s">
        <v>34</v>
      </c>
      <c r="G659" s="13">
        <v>501445</v>
      </c>
      <c r="H659" s="13">
        <v>16</v>
      </c>
      <c r="I659" s="15">
        <v>170736</v>
      </c>
      <c r="J659" s="15">
        <v>0</v>
      </c>
      <c r="K659" s="15">
        <v>14228</v>
      </c>
      <c r="L659" s="15">
        <f t="shared" si="140"/>
        <v>11574.119999999999</v>
      </c>
      <c r="M659" s="15">
        <f t="shared" si="141"/>
        <v>123.60000000000001</v>
      </c>
      <c r="N659" s="16"/>
      <c r="O659" s="16"/>
      <c r="P659" s="15">
        <f t="shared" si="136"/>
        <v>2902.5120000000002</v>
      </c>
      <c r="Q659" s="15">
        <f t="shared" si="137"/>
        <v>57277.440000000002</v>
      </c>
      <c r="R659" s="15">
        <f t="shared" si="138"/>
        <v>30851.995200000001</v>
      </c>
      <c r="S659" s="15">
        <f t="shared" si="139"/>
        <v>2125.44</v>
      </c>
      <c r="T659" s="17"/>
      <c r="U659" s="17"/>
      <c r="V659" s="17"/>
      <c r="W659" s="17"/>
      <c r="X659" s="17"/>
      <c r="Y659" s="17"/>
      <c r="Z659" s="17"/>
    </row>
    <row r="660" spans="1:26" x14ac:dyDescent="0.2">
      <c r="A660" s="13"/>
      <c r="B660" s="13"/>
      <c r="C660" s="13">
        <v>200439</v>
      </c>
      <c r="D660" s="13" t="s">
        <v>56</v>
      </c>
      <c r="E660" s="13" t="s">
        <v>36</v>
      </c>
      <c r="F660" s="13" t="s">
        <v>34</v>
      </c>
      <c r="G660" s="13">
        <v>501445</v>
      </c>
      <c r="H660" s="13">
        <v>16</v>
      </c>
      <c r="I660" s="15">
        <v>170736</v>
      </c>
      <c r="J660" s="15">
        <v>0</v>
      </c>
      <c r="K660" s="15">
        <v>14228</v>
      </c>
      <c r="L660" s="15">
        <f t="shared" si="140"/>
        <v>11574.119999999999</v>
      </c>
      <c r="M660" s="15">
        <f t="shared" si="141"/>
        <v>123.60000000000001</v>
      </c>
      <c r="N660" s="16"/>
      <c r="O660" s="16"/>
      <c r="P660" s="15">
        <f t="shared" si="136"/>
        <v>2902.5120000000002</v>
      </c>
      <c r="Q660" s="15">
        <f t="shared" si="137"/>
        <v>57277.440000000002</v>
      </c>
      <c r="R660" s="15">
        <f t="shared" si="138"/>
        <v>30851.995200000001</v>
      </c>
      <c r="S660" s="15">
        <f t="shared" si="139"/>
        <v>2125.44</v>
      </c>
      <c r="T660" s="17"/>
      <c r="U660" s="17"/>
      <c r="V660" s="17"/>
      <c r="W660" s="17"/>
      <c r="X660" s="17"/>
      <c r="Y660" s="17"/>
      <c r="Z660" s="17"/>
    </row>
    <row r="661" spans="1:26" x14ac:dyDescent="0.2">
      <c r="A661" s="13"/>
      <c r="B661" s="13"/>
      <c r="C661" s="13">
        <v>200440</v>
      </c>
      <c r="D661" s="13" t="s">
        <v>208</v>
      </c>
      <c r="E661" s="13" t="s">
        <v>36</v>
      </c>
      <c r="F661" s="13" t="s">
        <v>34</v>
      </c>
      <c r="G661" s="13">
        <v>501445</v>
      </c>
      <c r="H661" s="13">
        <v>1513</v>
      </c>
      <c r="I661" s="15">
        <v>174768</v>
      </c>
      <c r="J661" s="15">
        <v>0</v>
      </c>
      <c r="K661" s="15">
        <v>14564</v>
      </c>
      <c r="L661" s="15">
        <f t="shared" si="140"/>
        <v>11574.119999999999</v>
      </c>
      <c r="M661" s="15">
        <f t="shared" si="141"/>
        <v>123.60000000000001</v>
      </c>
      <c r="N661" s="16"/>
      <c r="O661" s="16"/>
      <c r="P661" s="15">
        <f t="shared" ref="P661" si="142">I661*1.7%</f>
        <v>2971.056</v>
      </c>
      <c r="Q661" s="15">
        <f t="shared" ref="Q661" si="143">4773.12*12</f>
        <v>57277.440000000002</v>
      </c>
      <c r="R661" s="15">
        <f t="shared" ref="R661" si="144">18.07%*I661</f>
        <v>31580.577600000001</v>
      </c>
      <c r="S661" s="15">
        <f t="shared" ref="S661" si="145">177.12*12</f>
        <v>2125.44</v>
      </c>
      <c r="T661" s="17"/>
      <c r="U661" s="17"/>
      <c r="V661" s="17"/>
      <c r="W661" s="17"/>
      <c r="X661" s="17"/>
      <c r="Y661" s="17"/>
      <c r="Z661" s="17"/>
    </row>
    <row r="662" spans="1:26" s="20" customFormat="1" ht="13.5" thickBot="1" x14ac:dyDescent="0.25">
      <c r="G662" s="31"/>
      <c r="I662" s="22">
        <f t="shared" ref="I662:Z662" si="146">SUM(I597:I661)</f>
        <v>23688224</v>
      </c>
      <c r="J662" s="22">
        <f t="shared" si="146"/>
        <v>69000</v>
      </c>
      <c r="K662" s="22">
        <f t="shared" si="146"/>
        <v>1848843</v>
      </c>
      <c r="L662" s="22">
        <f t="shared" si="146"/>
        <v>740743.67999999982</v>
      </c>
      <c r="M662" s="22">
        <f t="shared" si="146"/>
        <v>7910.4000000000087</v>
      </c>
      <c r="N662" s="22">
        <f t="shared" si="146"/>
        <v>213216.25</v>
      </c>
      <c r="O662" s="22">
        <f t="shared" si="146"/>
        <v>0</v>
      </c>
      <c r="P662" s="22">
        <f t="shared" si="146"/>
        <v>402699.80799999973</v>
      </c>
      <c r="Q662" s="22">
        <f t="shared" si="146"/>
        <v>3723033.5999999973</v>
      </c>
      <c r="R662" s="22">
        <f t="shared" si="146"/>
        <v>4280462.0767999962</v>
      </c>
      <c r="S662" s="22">
        <f t="shared" si="146"/>
        <v>138153.60000000009</v>
      </c>
      <c r="T662" s="22">
        <f t="shared" si="146"/>
        <v>0</v>
      </c>
      <c r="U662" s="22">
        <f t="shared" si="146"/>
        <v>0</v>
      </c>
      <c r="V662" s="22">
        <f t="shared" si="146"/>
        <v>0</v>
      </c>
      <c r="W662" s="22">
        <f t="shared" si="146"/>
        <v>0</v>
      </c>
      <c r="X662" s="22">
        <f t="shared" si="146"/>
        <v>0</v>
      </c>
      <c r="Y662" s="22">
        <f t="shared" si="146"/>
        <v>0</v>
      </c>
      <c r="Z662" s="22">
        <f t="shared" si="146"/>
        <v>0</v>
      </c>
    </row>
    <row r="663" spans="1:26" s="20" customFormat="1" ht="13.5" thickTop="1" x14ac:dyDescent="0.2">
      <c r="I663" s="23"/>
      <c r="J663" s="23"/>
      <c r="K663" s="23"/>
      <c r="L663" s="23"/>
      <c r="M663" s="23"/>
      <c r="N663" s="24"/>
      <c r="O663" s="24"/>
      <c r="P663" s="23"/>
      <c r="Q663" s="23"/>
      <c r="R663" s="23"/>
      <c r="S663" s="23"/>
      <c r="T663" s="25"/>
      <c r="U663" s="25"/>
      <c r="V663" s="25"/>
      <c r="W663" s="25"/>
      <c r="X663" s="25"/>
      <c r="Y663" s="25"/>
      <c r="Z663" s="25"/>
    </row>
    <row r="664" spans="1:26" s="20" customFormat="1" x14ac:dyDescent="0.2">
      <c r="A664" s="26"/>
      <c r="B664" s="26"/>
      <c r="C664" s="26"/>
      <c r="D664" s="26"/>
      <c r="E664" s="26"/>
      <c r="F664" s="26"/>
      <c r="G664" s="26"/>
      <c r="H664" s="26"/>
      <c r="I664" s="27"/>
      <c r="J664" s="27"/>
      <c r="K664" s="27"/>
      <c r="L664" s="27"/>
      <c r="M664" s="27"/>
      <c r="N664" s="28"/>
      <c r="O664" s="28"/>
      <c r="P664" s="27"/>
      <c r="Q664" s="27"/>
      <c r="R664" s="27"/>
      <c r="S664" s="27"/>
      <c r="T664" s="28"/>
      <c r="U664" s="28"/>
      <c r="V664" s="28"/>
      <c r="W664" s="28"/>
      <c r="X664" s="28"/>
      <c r="Y664" s="28"/>
      <c r="Z664" s="28"/>
    </row>
    <row r="665" spans="1:26" x14ac:dyDescent="0.2">
      <c r="A665" s="13"/>
      <c r="B665" s="13"/>
      <c r="C665" s="13">
        <v>200145</v>
      </c>
      <c r="D665" s="13" t="s">
        <v>56</v>
      </c>
      <c r="E665" s="13" t="s">
        <v>36</v>
      </c>
      <c r="F665" s="13" t="s">
        <v>34</v>
      </c>
      <c r="G665" s="14">
        <v>501445</v>
      </c>
      <c r="H665" s="13">
        <v>16</v>
      </c>
      <c r="I665" s="15">
        <v>170736</v>
      </c>
      <c r="J665" s="15">
        <v>0</v>
      </c>
      <c r="K665" s="15">
        <v>14228</v>
      </c>
      <c r="L665" s="15">
        <f>964.51*12</f>
        <v>11574.119999999999</v>
      </c>
      <c r="M665" s="15">
        <f>10.3*12</f>
        <v>123.60000000000001</v>
      </c>
      <c r="N665" s="16"/>
      <c r="O665" s="16"/>
      <c r="P665" s="15">
        <f>I665*1.7%</f>
        <v>2902.5120000000002</v>
      </c>
      <c r="Q665" s="15">
        <f>4773.12*12</f>
        <v>57277.440000000002</v>
      </c>
      <c r="R665" s="15">
        <f>18.07%*I665</f>
        <v>30851.995200000001</v>
      </c>
      <c r="S665" s="15">
        <f>177.12*12</f>
        <v>2125.44</v>
      </c>
      <c r="T665" s="17"/>
      <c r="U665" s="17"/>
      <c r="V665" s="17"/>
      <c r="W665" s="17"/>
      <c r="X665" s="17"/>
      <c r="Y665" s="17"/>
      <c r="Z665" s="17"/>
    </row>
    <row r="666" spans="1:26" x14ac:dyDescent="0.2">
      <c r="A666" s="13"/>
      <c r="B666" s="13"/>
      <c r="C666" s="13">
        <v>200246</v>
      </c>
      <c r="D666" s="13" t="s">
        <v>239</v>
      </c>
      <c r="E666" s="13" t="s">
        <v>36</v>
      </c>
      <c r="F666" s="13" t="s">
        <v>37</v>
      </c>
      <c r="G666" s="14">
        <v>501445</v>
      </c>
      <c r="H666" s="13">
        <v>11</v>
      </c>
      <c r="I666" s="15">
        <v>261108</v>
      </c>
      <c r="J666" s="15">
        <v>0</v>
      </c>
      <c r="K666" s="15">
        <v>21759</v>
      </c>
      <c r="L666" s="15">
        <f>964.51*12</f>
        <v>11574.119999999999</v>
      </c>
      <c r="M666" s="15">
        <f>10.3*12</f>
        <v>123.60000000000001</v>
      </c>
      <c r="N666" s="16"/>
      <c r="O666" s="16"/>
      <c r="P666" s="15">
        <f>I666*1.7%</f>
        <v>4438.8360000000002</v>
      </c>
      <c r="Q666" s="15">
        <f>4773.12*12</f>
        <v>57277.440000000002</v>
      </c>
      <c r="R666" s="15">
        <f>18.07%*I666</f>
        <v>47182.215600000003</v>
      </c>
      <c r="S666" s="15">
        <f>177.12*12</f>
        <v>2125.44</v>
      </c>
      <c r="T666" s="17"/>
      <c r="U666" s="17"/>
      <c r="V666" s="17"/>
      <c r="W666" s="17"/>
      <c r="X666" s="17"/>
      <c r="Y666" s="17"/>
      <c r="Z666" s="17"/>
    </row>
    <row r="667" spans="1:26" s="20" customFormat="1" ht="13.5" thickBot="1" x14ac:dyDescent="0.25">
      <c r="G667" s="31"/>
      <c r="I667" s="22">
        <f t="shared" ref="I667:Z667" si="147">SUM(I665:I666)</f>
        <v>431844</v>
      </c>
      <c r="J667" s="22">
        <f t="shared" si="147"/>
        <v>0</v>
      </c>
      <c r="K667" s="22">
        <f t="shared" si="147"/>
        <v>35987</v>
      </c>
      <c r="L667" s="22">
        <f t="shared" si="147"/>
        <v>23148.239999999998</v>
      </c>
      <c r="M667" s="22">
        <f t="shared" si="147"/>
        <v>247.20000000000002</v>
      </c>
      <c r="N667" s="22">
        <f t="shared" si="147"/>
        <v>0</v>
      </c>
      <c r="O667" s="22">
        <f t="shared" si="147"/>
        <v>0</v>
      </c>
      <c r="P667" s="22">
        <f t="shared" si="147"/>
        <v>7341.348</v>
      </c>
      <c r="Q667" s="22">
        <f t="shared" si="147"/>
        <v>114554.88</v>
      </c>
      <c r="R667" s="22">
        <f t="shared" si="147"/>
        <v>78034.210800000001</v>
      </c>
      <c r="S667" s="22">
        <f t="shared" si="147"/>
        <v>4250.88</v>
      </c>
      <c r="T667" s="22">
        <f t="shared" si="147"/>
        <v>0</v>
      </c>
      <c r="U667" s="22">
        <f t="shared" si="147"/>
        <v>0</v>
      </c>
      <c r="V667" s="22">
        <f t="shared" si="147"/>
        <v>0</v>
      </c>
      <c r="W667" s="22">
        <f t="shared" si="147"/>
        <v>0</v>
      </c>
      <c r="X667" s="22">
        <f t="shared" si="147"/>
        <v>0</v>
      </c>
      <c r="Y667" s="22">
        <f t="shared" si="147"/>
        <v>0</v>
      </c>
      <c r="Z667" s="22">
        <f t="shared" si="147"/>
        <v>0</v>
      </c>
    </row>
    <row r="668" spans="1:26" s="20" customFormat="1" ht="13.5" thickTop="1" x14ac:dyDescent="0.2">
      <c r="I668" s="23"/>
      <c r="J668" s="23"/>
      <c r="K668" s="23"/>
      <c r="L668" s="23"/>
      <c r="M668" s="23"/>
      <c r="N668" s="24"/>
      <c r="O668" s="24"/>
      <c r="P668" s="23"/>
      <c r="Q668" s="23"/>
      <c r="R668" s="23"/>
      <c r="S668" s="23"/>
      <c r="T668" s="25"/>
      <c r="U668" s="25"/>
      <c r="V668" s="25"/>
      <c r="W668" s="25"/>
      <c r="X668" s="25"/>
      <c r="Y668" s="25"/>
      <c r="Z668" s="25"/>
    </row>
    <row r="669" spans="1:26" s="20" customFormat="1" x14ac:dyDescent="0.2">
      <c r="A669" s="26"/>
      <c r="B669" s="26"/>
      <c r="C669" s="26"/>
      <c r="D669" s="26"/>
      <c r="E669" s="26"/>
      <c r="F669" s="26"/>
      <c r="G669" s="26"/>
      <c r="H669" s="26"/>
      <c r="I669" s="27"/>
      <c r="J669" s="27"/>
      <c r="K669" s="27"/>
      <c r="L669" s="27"/>
      <c r="M669" s="27"/>
      <c r="N669" s="28"/>
      <c r="O669" s="28"/>
      <c r="P669" s="27"/>
      <c r="Q669" s="27"/>
      <c r="R669" s="27"/>
      <c r="S669" s="27"/>
      <c r="T669" s="28"/>
      <c r="U669" s="28"/>
      <c r="V669" s="28"/>
      <c r="W669" s="28"/>
      <c r="X669" s="28"/>
      <c r="Y669" s="28"/>
      <c r="Z669" s="28"/>
    </row>
    <row r="670" spans="1:26" x14ac:dyDescent="0.2">
      <c r="A670" s="13"/>
      <c r="B670" s="13"/>
      <c r="C670" s="13">
        <v>97466</v>
      </c>
      <c r="D670" s="13" t="s">
        <v>133</v>
      </c>
      <c r="E670" s="13" t="s">
        <v>36</v>
      </c>
      <c r="F670" s="13" t="s">
        <v>34</v>
      </c>
      <c r="G670" s="14">
        <v>501445</v>
      </c>
      <c r="H670" s="13">
        <v>9</v>
      </c>
      <c r="I670" s="15">
        <v>342228</v>
      </c>
      <c r="J670" s="15">
        <v>0</v>
      </c>
      <c r="K670" s="15">
        <v>28519</v>
      </c>
      <c r="L670" s="15">
        <f>964.51*12</f>
        <v>11574.119999999999</v>
      </c>
      <c r="M670" s="15">
        <f>10.3*12</f>
        <v>123.60000000000001</v>
      </c>
      <c r="N670" s="16"/>
      <c r="O670" s="16"/>
      <c r="P670" s="15">
        <f>I670*1.7%</f>
        <v>5817.8760000000002</v>
      </c>
      <c r="Q670" s="15">
        <f>4773.12*12</f>
        <v>57277.440000000002</v>
      </c>
      <c r="R670" s="15">
        <f>18.07%*I670</f>
        <v>61840.599600000001</v>
      </c>
      <c r="S670" s="15">
        <f>177.12*12</f>
        <v>2125.44</v>
      </c>
      <c r="T670" s="17"/>
      <c r="U670" s="17"/>
      <c r="V670" s="17"/>
      <c r="W670" s="17"/>
      <c r="X670" s="17"/>
      <c r="Y670" s="17"/>
      <c r="Z670" s="17"/>
    </row>
    <row r="671" spans="1:26" x14ac:dyDescent="0.2">
      <c r="A671" s="13"/>
      <c r="B671" s="13"/>
      <c r="C671" s="13">
        <v>97547</v>
      </c>
      <c r="D671" s="13" t="s">
        <v>240</v>
      </c>
      <c r="E671" s="13" t="s">
        <v>36</v>
      </c>
      <c r="F671" s="13" t="s">
        <v>37</v>
      </c>
      <c r="G671" s="14">
        <v>501445</v>
      </c>
      <c r="H671" s="13">
        <v>9</v>
      </c>
      <c r="I671" s="15">
        <v>342228</v>
      </c>
      <c r="J671" s="15">
        <v>0</v>
      </c>
      <c r="K671" s="15">
        <v>28519</v>
      </c>
      <c r="L671" s="15">
        <f>964.51*12</f>
        <v>11574.119999999999</v>
      </c>
      <c r="M671" s="15">
        <f>10.3*12</f>
        <v>123.60000000000001</v>
      </c>
      <c r="N671" s="16"/>
      <c r="O671" s="16"/>
      <c r="P671" s="15">
        <f>I671*1.7%</f>
        <v>5817.8760000000002</v>
      </c>
      <c r="Q671" s="15">
        <f>4773.12*12</f>
        <v>57277.440000000002</v>
      </c>
      <c r="R671" s="15">
        <f>18.07%*I671</f>
        <v>61840.599600000001</v>
      </c>
      <c r="S671" s="15">
        <f>177.12*12</f>
        <v>2125.44</v>
      </c>
      <c r="T671" s="17"/>
      <c r="U671" s="17"/>
      <c r="V671" s="17"/>
      <c r="W671" s="17"/>
      <c r="X671" s="17"/>
      <c r="Y671" s="17"/>
      <c r="Z671" s="17"/>
    </row>
    <row r="672" spans="1:26" s="20" customFormat="1" ht="13.5" thickBot="1" x14ac:dyDescent="0.25">
      <c r="G672" s="31"/>
      <c r="I672" s="22">
        <f t="shared" ref="I672:Z672" si="148">SUM(I670:I671)</f>
        <v>684456</v>
      </c>
      <c r="J672" s="22">
        <f t="shared" si="148"/>
        <v>0</v>
      </c>
      <c r="K672" s="22">
        <f t="shared" si="148"/>
        <v>57038</v>
      </c>
      <c r="L672" s="22">
        <f t="shared" si="148"/>
        <v>23148.239999999998</v>
      </c>
      <c r="M672" s="22">
        <f t="shared" si="148"/>
        <v>247.20000000000002</v>
      </c>
      <c r="N672" s="22">
        <f t="shared" si="148"/>
        <v>0</v>
      </c>
      <c r="O672" s="22">
        <f t="shared" si="148"/>
        <v>0</v>
      </c>
      <c r="P672" s="22">
        <f t="shared" si="148"/>
        <v>11635.752</v>
      </c>
      <c r="Q672" s="22">
        <f t="shared" si="148"/>
        <v>114554.88</v>
      </c>
      <c r="R672" s="22">
        <f t="shared" si="148"/>
        <v>123681.1992</v>
      </c>
      <c r="S672" s="22">
        <f t="shared" si="148"/>
        <v>4250.88</v>
      </c>
      <c r="T672" s="22">
        <f t="shared" si="148"/>
        <v>0</v>
      </c>
      <c r="U672" s="22">
        <f t="shared" si="148"/>
        <v>0</v>
      </c>
      <c r="V672" s="22">
        <f t="shared" si="148"/>
        <v>0</v>
      </c>
      <c r="W672" s="22">
        <f t="shared" si="148"/>
        <v>0</v>
      </c>
      <c r="X672" s="22">
        <f t="shared" si="148"/>
        <v>0</v>
      </c>
      <c r="Y672" s="22">
        <f t="shared" si="148"/>
        <v>0</v>
      </c>
      <c r="Z672" s="22">
        <f t="shared" si="148"/>
        <v>0</v>
      </c>
    </row>
    <row r="673" spans="1:26" s="20" customFormat="1" ht="13.5" thickTop="1" x14ac:dyDescent="0.2">
      <c r="I673" s="23"/>
      <c r="J673" s="23"/>
      <c r="K673" s="23"/>
      <c r="L673" s="23"/>
      <c r="M673" s="23"/>
      <c r="N673" s="24"/>
      <c r="O673" s="24"/>
      <c r="P673" s="23"/>
      <c r="Q673" s="23"/>
      <c r="R673" s="23"/>
      <c r="S673" s="23"/>
      <c r="T673" s="25"/>
      <c r="U673" s="25"/>
      <c r="V673" s="25"/>
      <c r="W673" s="25"/>
      <c r="X673" s="25"/>
      <c r="Y673" s="25"/>
      <c r="Z673" s="25"/>
    </row>
    <row r="674" spans="1:26" s="20" customFormat="1" x14ac:dyDescent="0.2">
      <c r="A674" s="26"/>
      <c r="B674" s="26"/>
      <c r="C674" s="26"/>
      <c r="D674" s="26"/>
      <c r="E674" s="26"/>
      <c r="F674" s="26"/>
      <c r="G674" s="26"/>
      <c r="H674" s="26"/>
      <c r="I674" s="27"/>
      <c r="J674" s="27"/>
      <c r="K674" s="27"/>
      <c r="L674" s="27"/>
      <c r="M674" s="27"/>
      <c r="N674" s="28"/>
      <c r="O674" s="28"/>
      <c r="P674" s="27"/>
      <c r="Q674" s="27"/>
      <c r="R674" s="27"/>
      <c r="S674" s="27"/>
      <c r="T674" s="28"/>
      <c r="U674" s="28"/>
      <c r="V674" s="28"/>
      <c r="W674" s="28"/>
      <c r="X674" s="28"/>
      <c r="Y674" s="28"/>
      <c r="Z674" s="28"/>
    </row>
    <row r="675" spans="1:26" x14ac:dyDescent="0.2">
      <c r="A675" s="13"/>
      <c r="B675" s="13"/>
      <c r="C675" s="13">
        <v>2781</v>
      </c>
      <c r="D675" s="13" t="s">
        <v>117</v>
      </c>
      <c r="E675" s="13" t="s">
        <v>109</v>
      </c>
      <c r="F675" s="13" t="s">
        <v>37</v>
      </c>
      <c r="G675" s="14">
        <v>501501</v>
      </c>
      <c r="H675" s="13" t="s">
        <v>38</v>
      </c>
      <c r="I675" s="15">
        <v>580683</v>
      </c>
      <c r="J675" s="15">
        <f>320.7*12</f>
        <v>3848.3999999999996</v>
      </c>
      <c r="K675" s="15">
        <v>48390.25</v>
      </c>
      <c r="L675" s="15">
        <f t="shared" ref="L675:L680" si="149">964.51*12</f>
        <v>11574.119999999999</v>
      </c>
      <c r="M675" s="15">
        <f t="shared" ref="M675:M680" si="150">10.3*12</f>
        <v>123.60000000000001</v>
      </c>
      <c r="N675" s="16"/>
      <c r="O675" s="16"/>
      <c r="P675" s="15">
        <f t="shared" ref="P675:P680" si="151">I675*1.7%</f>
        <v>9871.6110000000008</v>
      </c>
      <c r="Q675" s="15">
        <f t="shared" ref="Q675:Q680" si="152">4773.12*12</f>
        <v>57277.440000000002</v>
      </c>
      <c r="R675" s="15">
        <f t="shared" ref="R675:R680" si="153">18.07%*I675</f>
        <v>104929.4181</v>
      </c>
      <c r="S675" s="15">
        <f t="shared" ref="S675:S680" si="154">177.12*12</f>
        <v>2125.44</v>
      </c>
      <c r="T675" s="17"/>
      <c r="U675" s="17"/>
      <c r="V675" s="17"/>
      <c r="W675" s="17"/>
      <c r="X675" s="17"/>
      <c r="Y675" s="17"/>
      <c r="Z675" s="17"/>
    </row>
    <row r="676" spans="1:26" x14ac:dyDescent="0.2">
      <c r="A676" s="13"/>
      <c r="B676" s="13"/>
      <c r="C676" s="13">
        <v>200514</v>
      </c>
      <c r="D676" s="13" t="s">
        <v>56</v>
      </c>
      <c r="E676" s="13" t="s">
        <v>36</v>
      </c>
      <c r="F676" s="13" t="s">
        <v>34</v>
      </c>
      <c r="G676" s="14">
        <v>501445</v>
      </c>
      <c r="H676" s="13">
        <v>16</v>
      </c>
      <c r="I676" s="15">
        <v>170736</v>
      </c>
      <c r="J676" s="15">
        <v>0</v>
      </c>
      <c r="K676" s="15">
        <v>14228</v>
      </c>
      <c r="L676" s="15">
        <f t="shared" si="149"/>
        <v>11574.119999999999</v>
      </c>
      <c r="M676" s="15">
        <f t="shared" si="150"/>
        <v>123.60000000000001</v>
      </c>
      <c r="N676" s="16"/>
      <c r="O676" s="16"/>
      <c r="P676" s="15">
        <f t="shared" si="151"/>
        <v>2902.5120000000002</v>
      </c>
      <c r="Q676" s="15">
        <f t="shared" si="152"/>
        <v>57277.440000000002</v>
      </c>
      <c r="R676" s="15">
        <f t="shared" si="153"/>
        <v>30851.995200000001</v>
      </c>
      <c r="S676" s="15">
        <f t="shared" si="154"/>
        <v>2125.44</v>
      </c>
      <c r="T676" s="17"/>
      <c r="U676" s="17"/>
      <c r="V676" s="17"/>
      <c r="W676" s="17"/>
      <c r="X676" s="17"/>
      <c r="Y676" s="17"/>
      <c r="Z676" s="17"/>
    </row>
    <row r="677" spans="1:26" x14ac:dyDescent="0.2">
      <c r="A677" s="13"/>
      <c r="B677" s="13"/>
      <c r="C677" s="13">
        <v>200527</v>
      </c>
      <c r="D677" s="13" t="s">
        <v>241</v>
      </c>
      <c r="E677" s="13" t="s">
        <v>36</v>
      </c>
      <c r="F677" s="13" t="s">
        <v>34</v>
      </c>
      <c r="G677" s="14">
        <v>501445</v>
      </c>
      <c r="H677" s="13">
        <v>16</v>
      </c>
      <c r="I677" s="15">
        <v>170736</v>
      </c>
      <c r="J677" s="15">
        <v>0</v>
      </c>
      <c r="K677" s="15">
        <v>14228</v>
      </c>
      <c r="L677" s="15">
        <f t="shared" si="149"/>
        <v>11574.119999999999</v>
      </c>
      <c r="M677" s="15">
        <f t="shared" si="150"/>
        <v>123.60000000000001</v>
      </c>
      <c r="N677" s="16"/>
      <c r="O677" s="16"/>
      <c r="P677" s="15">
        <f t="shared" si="151"/>
        <v>2902.5120000000002</v>
      </c>
      <c r="Q677" s="15">
        <f t="shared" si="152"/>
        <v>57277.440000000002</v>
      </c>
      <c r="R677" s="15">
        <f t="shared" si="153"/>
        <v>30851.995200000001</v>
      </c>
      <c r="S677" s="15">
        <f t="shared" si="154"/>
        <v>2125.44</v>
      </c>
      <c r="T677" s="17"/>
      <c r="U677" s="17"/>
      <c r="V677" s="17"/>
      <c r="W677" s="17"/>
      <c r="X677" s="17"/>
      <c r="Y677" s="17"/>
      <c r="Z677" s="17"/>
    </row>
    <row r="678" spans="1:26" x14ac:dyDescent="0.2">
      <c r="A678" s="13"/>
      <c r="B678" s="13"/>
      <c r="C678" s="13">
        <v>200560</v>
      </c>
      <c r="D678" s="13" t="s">
        <v>56</v>
      </c>
      <c r="E678" s="13" t="s">
        <v>36</v>
      </c>
      <c r="F678" s="13" t="s">
        <v>34</v>
      </c>
      <c r="G678" s="14">
        <v>501445</v>
      </c>
      <c r="H678" s="13">
        <v>16</v>
      </c>
      <c r="I678" s="15">
        <v>170736</v>
      </c>
      <c r="J678" s="15">
        <v>0</v>
      </c>
      <c r="K678" s="15">
        <v>14228</v>
      </c>
      <c r="L678" s="15">
        <f t="shared" si="149"/>
        <v>11574.119999999999</v>
      </c>
      <c r="M678" s="15">
        <f t="shared" si="150"/>
        <v>123.60000000000001</v>
      </c>
      <c r="N678" s="16"/>
      <c r="O678" s="16"/>
      <c r="P678" s="15">
        <f t="shared" si="151"/>
        <v>2902.5120000000002</v>
      </c>
      <c r="Q678" s="15">
        <f t="shared" si="152"/>
        <v>57277.440000000002</v>
      </c>
      <c r="R678" s="15">
        <f t="shared" si="153"/>
        <v>30851.995200000001</v>
      </c>
      <c r="S678" s="15">
        <f t="shared" si="154"/>
        <v>2125.44</v>
      </c>
      <c r="T678" s="17"/>
      <c r="U678" s="17"/>
      <c r="V678" s="17"/>
      <c r="W678" s="17"/>
      <c r="X678" s="17"/>
      <c r="Y678" s="17"/>
      <c r="Z678" s="17"/>
    </row>
    <row r="679" spans="1:26" x14ac:dyDescent="0.2">
      <c r="A679" s="13"/>
      <c r="B679" s="13"/>
      <c r="C679" s="13">
        <v>200581</v>
      </c>
      <c r="D679" s="13" t="s">
        <v>56</v>
      </c>
      <c r="E679" s="13" t="s">
        <v>36</v>
      </c>
      <c r="F679" s="13" t="s">
        <v>34</v>
      </c>
      <c r="G679" s="14">
        <v>501445</v>
      </c>
      <c r="H679" s="13">
        <v>16</v>
      </c>
      <c r="I679" s="15">
        <v>170736</v>
      </c>
      <c r="J679" s="15">
        <v>0</v>
      </c>
      <c r="K679" s="15">
        <v>14228</v>
      </c>
      <c r="L679" s="15">
        <f t="shared" si="149"/>
        <v>11574.119999999999</v>
      </c>
      <c r="M679" s="15">
        <f t="shared" si="150"/>
        <v>123.60000000000001</v>
      </c>
      <c r="N679" s="16"/>
      <c r="O679" s="16"/>
      <c r="P679" s="15">
        <f t="shared" si="151"/>
        <v>2902.5120000000002</v>
      </c>
      <c r="Q679" s="15">
        <f t="shared" si="152"/>
        <v>57277.440000000002</v>
      </c>
      <c r="R679" s="15">
        <f t="shared" si="153"/>
        <v>30851.995200000001</v>
      </c>
      <c r="S679" s="15">
        <f t="shared" si="154"/>
        <v>2125.44</v>
      </c>
      <c r="T679" s="17"/>
      <c r="U679" s="17"/>
      <c r="V679" s="17"/>
      <c r="W679" s="17"/>
      <c r="X679" s="17"/>
      <c r="Y679" s="17"/>
      <c r="Z679" s="17"/>
    </row>
    <row r="680" spans="1:26" x14ac:dyDescent="0.2">
      <c r="A680" s="13"/>
      <c r="B680" s="13"/>
      <c r="C680" s="13">
        <v>200583</v>
      </c>
      <c r="D680" s="13" t="s">
        <v>242</v>
      </c>
      <c r="E680" s="13" t="s">
        <v>36</v>
      </c>
      <c r="F680" s="13" t="s">
        <v>34</v>
      </c>
      <c r="G680" s="14">
        <v>501445</v>
      </c>
      <c r="H680" s="13">
        <v>16</v>
      </c>
      <c r="I680" s="15">
        <v>170736</v>
      </c>
      <c r="J680" s="15">
        <v>0</v>
      </c>
      <c r="K680" s="15">
        <v>14228</v>
      </c>
      <c r="L680" s="15">
        <f t="shared" si="149"/>
        <v>11574.119999999999</v>
      </c>
      <c r="M680" s="15">
        <f t="shared" si="150"/>
        <v>123.60000000000001</v>
      </c>
      <c r="N680" s="16"/>
      <c r="O680" s="16"/>
      <c r="P680" s="15">
        <f t="shared" si="151"/>
        <v>2902.5120000000002</v>
      </c>
      <c r="Q680" s="15">
        <f t="shared" si="152"/>
        <v>57277.440000000002</v>
      </c>
      <c r="R680" s="15">
        <f t="shared" si="153"/>
        <v>30851.995200000001</v>
      </c>
      <c r="S680" s="15">
        <f t="shared" si="154"/>
        <v>2125.44</v>
      </c>
      <c r="T680" s="17"/>
      <c r="U680" s="17"/>
      <c r="V680" s="17"/>
      <c r="W680" s="17"/>
      <c r="X680" s="17"/>
      <c r="Y680" s="17"/>
      <c r="Z680" s="17"/>
    </row>
    <row r="681" spans="1:26" s="20" customFormat="1" ht="13.5" thickBot="1" x14ac:dyDescent="0.25">
      <c r="G681" s="31"/>
      <c r="I681" s="22">
        <f t="shared" ref="I681:Z681" si="155">SUM(I675:I680)</f>
        <v>1434363</v>
      </c>
      <c r="J681" s="22">
        <f t="shared" si="155"/>
        <v>3848.3999999999996</v>
      </c>
      <c r="K681" s="22">
        <f t="shared" si="155"/>
        <v>119530.25</v>
      </c>
      <c r="L681" s="22">
        <f t="shared" si="155"/>
        <v>69444.719999999987</v>
      </c>
      <c r="M681" s="22">
        <f t="shared" si="155"/>
        <v>741.6</v>
      </c>
      <c r="N681" s="22">
        <f t="shared" si="155"/>
        <v>0</v>
      </c>
      <c r="O681" s="22">
        <f t="shared" si="155"/>
        <v>0</v>
      </c>
      <c r="P681" s="22">
        <f t="shared" si="155"/>
        <v>24384.170999999998</v>
      </c>
      <c r="Q681" s="22">
        <f t="shared" si="155"/>
        <v>343664.64000000001</v>
      </c>
      <c r="R681" s="22">
        <f t="shared" si="155"/>
        <v>259189.3941</v>
      </c>
      <c r="S681" s="22">
        <f t="shared" si="155"/>
        <v>12752.640000000001</v>
      </c>
      <c r="T681" s="22">
        <f t="shared" si="155"/>
        <v>0</v>
      </c>
      <c r="U681" s="22">
        <f t="shared" si="155"/>
        <v>0</v>
      </c>
      <c r="V681" s="22">
        <f t="shared" si="155"/>
        <v>0</v>
      </c>
      <c r="W681" s="22">
        <f t="shared" si="155"/>
        <v>0</v>
      </c>
      <c r="X681" s="22">
        <f t="shared" si="155"/>
        <v>0</v>
      </c>
      <c r="Y681" s="22">
        <f t="shared" si="155"/>
        <v>0</v>
      </c>
      <c r="Z681" s="22">
        <f t="shared" si="155"/>
        <v>0</v>
      </c>
    </row>
    <row r="682" spans="1:26" s="20" customFormat="1" ht="13.5" thickTop="1" x14ac:dyDescent="0.2">
      <c r="I682" s="23"/>
      <c r="J682" s="23"/>
      <c r="K682" s="23"/>
      <c r="L682" s="23"/>
      <c r="M682" s="23"/>
      <c r="N682" s="24"/>
      <c r="O682" s="24"/>
      <c r="P682" s="23"/>
      <c r="Q682" s="23"/>
      <c r="R682" s="23"/>
      <c r="S682" s="23"/>
      <c r="T682" s="25"/>
      <c r="U682" s="25"/>
      <c r="V682" s="25"/>
      <c r="W682" s="25"/>
      <c r="X682" s="25"/>
      <c r="Y682" s="25"/>
      <c r="Z682" s="25"/>
    </row>
    <row r="683" spans="1:26" s="20" customFormat="1" x14ac:dyDescent="0.2">
      <c r="A683" s="26"/>
      <c r="B683" s="26"/>
      <c r="C683" s="26"/>
      <c r="D683" s="26"/>
      <c r="E683" s="26"/>
      <c r="F683" s="26"/>
      <c r="G683" s="26"/>
      <c r="H683" s="26"/>
      <c r="I683" s="27"/>
      <c r="J683" s="27"/>
      <c r="K683" s="27"/>
      <c r="L683" s="27"/>
      <c r="M683" s="27"/>
      <c r="N683" s="28"/>
      <c r="O683" s="28"/>
      <c r="P683" s="27"/>
      <c r="Q683" s="27"/>
      <c r="R683" s="27"/>
      <c r="S683" s="27"/>
      <c r="T683" s="28"/>
      <c r="U683" s="28"/>
      <c r="V683" s="28"/>
      <c r="W683" s="28"/>
      <c r="X683" s="28"/>
      <c r="Y683" s="28"/>
      <c r="Z683" s="28"/>
    </row>
    <row r="684" spans="1:26" x14ac:dyDescent="0.2">
      <c r="A684" s="13"/>
      <c r="B684" s="13"/>
      <c r="C684" s="13">
        <v>41328</v>
      </c>
      <c r="D684" s="13" t="s">
        <v>243</v>
      </c>
      <c r="E684" s="13" t="s">
        <v>36</v>
      </c>
      <c r="F684" s="13" t="s">
        <v>37</v>
      </c>
      <c r="G684" s="13">
        <v>501501</v>
      </c>
      <c r="H684" s="13">
        <v>7</v>
      </c>
      <c r="I684" s="15">
        <v>447984</v>
      </c>
      <c r="J684" s="15">
        <v>0</v>
      </c>
      <c r="K684" s="15">
        <v>37332</v>
      </c>
      <c r="L684" s="15">
        <f>964.51*12</f>
        <v>11574.119999999999</v>
      </c>
      <c r="M684" s="15">
        <f>10.3*12</f>
        <v>123.60000000000001</v>
      </c>
      <c r="N684" s="16"/>
      <c r="O684" s="16"/>
      <c r="P684" s="15">
        <f>I684*1.7%</f>
        <v>7615.728000000001</v>
      </c>
      <c r="Q684" s="15">
        <f>4773.12*12</f>
        <v>57277.440000000002</v>
      </c>
      <c r="R684" s="15">
        <f>18.07%*I684</f>
        <v>80950.708799999993</v>
      </c>
      <c r="S684" s="15">
        <f>177.12*12</f>
        <v>2125.44</v>
      </c>
      <c r="T684" s="17"/>
      <c r="U684" s="17"/>
      <c r="V684" s="17"/>
      <c r="W684" s="17"/>
      <c r="X684" s="17"/>
      <c r="Y684" s="17"/>
      <c r="Z684" s="17"/>
    </row>
    <row r="685" spans="1:26" s="20" customFormat="1" ht="13.5" thickBot="1" x14ac:dyDescent="0.25">
      <c r="G685" s="31"/>
      <c r="I685" s="22">
        <f t="shared" ref="I685:Z685" si="156">SUM(I684)</f>
        <v>447984</v>
      </c>
      <c r="J685" s="22">
        <f t="shared" si="156"/>
        <v>0</v>
      </c>
      <c r="K685" s="22">
        <f t="shared" si="156"/>
        <v>37332</v>
      </c>
      <c r="L685" s="22">
        <f t="shared" si="156"/>
        <v>11574.119999999999</v>
      </c>
      <c r="M685" s="22">
        <f t="shared" si="156"/>
        <v>123.60000000000001</v>
      </c>
      <c r="N685" s="22">
        <f t="shared" si="156"/>
        <v>0</v>
      </c>
      <c r="O685" s="22">
        <f t="shared" si="156"/>
        <v>0</v>
      </c>
      <c r="P685" s="22">
        <f t="shared" si="156"/>
        <v>7615.728000000001</v>
      </c>
      <c r="Q685" s="22">
        <f t="shared" si="156"/>
        <v>57277.440000000002</v>
      </c>
      <c r="R685" s="22">
        <f t="shared" si="156"/>
        <v>80950.708799999993</v>
      </c>
      <c r="S685" s="22">
        <f t="shared" si="156"/>
        <v>2125.44</v>
      </c>
      <c r="T685" s="22">
        <f t="shared" si="156"/>
        <v>0</v>
      </c>
      <c r="U685" s="22">
        <f t="shared" si="156"/>
        <v>0</v>
      </c>
      <c r="V685" s="22">
        <f t="shared" si="156"/>
        <v>0</v>
      </c>
      <c r="W685" s="22">
        <f t="shared" si="156"/>
        <v>0</v>
      </c>
      <c r="X685" s="22">
        <f t="shared" si="156"/>
        <v>0</v>
      </c>
      <c r="Y685" s="22">
        <f t="shared" si="156"/>
        <v>0</v>
      </c>
      <c r="Z685" s="22">
        <f t="shared" si="156"/>
        <v>0</v>
      </c>
    </row>
    <row r="686" spans="1:26" s="20" customFormat="1" ht="13.5" thickTop="1" x14ac:dyDescent="0.2">
      <c r="I686" s="23"/>
      <c r="J686" s="23"/>
      <c r="K686" s="23"/>
      <c r="L686" s="23"/>
      <c r="M686" s="23"/>
      <c r="N686" s="24"/>
      <c r="O686" s="24"/>
      <c r="P686" s="23"/>
      <c r="Q686" s="23"/>
      <c r="R686" s="23"/>
      <c r="S686" s="23"/>
      <c r="T686" s="25"/>
      <c r="U686" s="25"/>
      <c r="V686" s="25"/>
      <c r="W686" s="25"/>
      <c r="X686" s="25"/>
      <c r="Y686" s="25"/>
      <c r="Z686" s="25"/>
    </row>
    <row r="687" spans="1:26" s="20" customFormat="1" x14ac:dyDescent="0.2">
      <c r="A687" s="26"/>
      <c r="B687" s="26"/>
      <c r="C687" s="26"/>
      <c r="D687" s="26"/>
      <c r="E687" s="26"/>
      <c r="F687" s="26"/>
      <c r="G687" s="26"/>
      <c r="H687" s="26"/>
      <c r="I687" s="27"/>
      <c r="J687" s="27"/>
      <c r="K687" s="27"/>
      <c r="L687" s="27"/>
      <c r="M687" s="27"/>
      <c r="N687" s="28"/>
      <c r="O687" s="28"/>
      <c r="P687" s="27"/>
      <c r="Q687" s="27"/>
      <c r="R687" s="27"/>
      <c r="S687" s="27"/>
      <c r="T687" s="28"/>
      <c r="U687" s="28"/>
      <c r="V687" s="28"/>
      <c r="W687" s="28"/>
      <c r="X687" s="28"/>
      <c r="Y687" s="28"/>
      <c r="Z687" s="28"/>
    </row>
    <row r="688" spans="1:26" x14ac:dyDescent="0.2">
      <c r="A688" s="13"/>
      <c r="B688" s="13"/>
      <c r="C688" s="13">
        <v>59624</v>
      </c>
      <c r="D688" s="13" t="s">
        <v>244</v>
      </c>
      <c r="E688" s="13" t="s">
        <v>36</v>
      </c>
      <c r="F688" s="13" t="s">
        <v>34</v>
      </c>
      <c r="G688" s="13">
        <v>501502</v>
      </c>
      <c r="H688" s="13" t="s">
        <v>38</v>
      </c>
      <c r="I688" s="15">
        <v>1272611</v>
      </c>
      <c r="J688" s="15">
        <f>750*12</f>
        <v>9000</v>
      </c>
      <c r="K688" s="15">
        <v>0</v>
      </c>
      <c r="L688" s="15">
        <v>0</v>
      </c>
      <c r="M688" s="15">
        <v>0</v>
      </c>
      <c r="N688" s="16">
        <v>0</v>
      </c>
      <c r="O688" s="16">
        <v>0</v>
      </c>
      <c r="P688" s="15">
        <f t="shared" ref="P688:P697" si="157">I688*1.7%</f>
        <v>21634.387000000002</v>
      </c>
      <c r="Q688" s="15">
        <f t="shared" ref="Q688:Q697" si="158">4773.12*12</f>
        <v>57277.440000000002</v>
      </c>
      <c r="R688" s="15">
        <f t="shared" ref="R688:R697" si="159">18.07%*I688</f>
        <v>229960.8077</v>
      </c>
      <c r="S688" s="15">
        <f t="shared" ref="S688:S697" si="160">177.12*12</f>
        <v>2125.44</v>
      </c>
      <c r="T688" s="17"/>
      <c r="U688" s="17"/>
      <c r="V688" s="17"/>
      <c r="W688" s="17"/>
      <c r="X688" s="17"/>
      <c r="Y688" s="17"/>
      <c r="Z688" s="17"/>
    </row>
    <row r="689" spans="1:26" x14ac:dyDescent="0.2">
      <c r="A689" s="13"/>
      <c r="B689" s="13"/>
      <c r="C689" s="13">
        <v>200067</v>
      </c>
      <c r="D689" s="13" t="s">
        <v>245</v>
      </c>
      <c r="E689" s="13" t="s">
        <v>36</v>
      </c>
      <c r="F689" s="13" t="s">
        <v>37</v>
      </c>
      <c r="G689" s="13">
        <v>501502</v>
      </c>
      <c r="H689" s="13">
        <v>7</v>
      </c>
      <c r="I689" s="15">
        <v>427296</v>
      </c>
      <c r="J689" s="15">
        <v>0</v>
      </c>
      <c r="K689" s="15">
        <v>35608</v>
      </c>
      <c r="L689" s="15">
        <f t="shared" ref="L689:L697" si="161">964.51*12</f>
        <v>11574.119999999999</v>
      </c>
      <c r="M689" s="15">
        <f t="shared" ref="M689:M697" si="162">10.3*12</f>
        <v>123.60000000000001</v>
      </c>
      <c r="N689" s="16"/>
      <c r="O689" s="16"/>
      <c r="P689" s="15">
        <f t="shared" si="157"/>
        <v>7264.0320000000002</v>
      </c>
      <c r="Q689" s="15">
        <f t="shared" si="158"/>
        <v>57277.440000000002</v>
      </c>
      <c r="R689" s="15">
        <f t="shared" si="159"/>
        <v>77212.387199999997</v>
      </c>
      <c r="S689" s="15">
        <f t="shared" si="160"/>
        <v>2125.44</v>
      </c>
      <c r="T689" s="17"/>
      <c r="U689" s="17"/>
      <c r="V689" s="17"/>
      <c r="W689" s="17"/>
      <c r="X689" s="17"/>
      <c r="Y689" s="17"/>
      <c r="Z689" s="17"/>
    </row>
    <row r="690" spans="1:26" x14ac:dyDescent="0.2">
      <c r="A690" s="13"/>
      <c r="B690" s="13"/>
      <c r="C690" s="13">
        <v>200311</v>
      </c>
      <c r="D690" s="13" t="s">
        <v>246</v>
      </c>
      <c r="E690" s="13" t="s">
        <v>36</v>
      </c>
      <c r="F690" s="13" t="s">
        <v>37</v>
      </c>
      <c r="G690" s="13">
        <v>501502</v>
      </c>
      <c r="H690" s="13">
        <v>6</v>
      </c>
      <c r="I690" s="15">
        <v>509352</v>
      </c>
      <c r="J690" s="15">
        <v>0</v>
      </c>
      <c r="K690" s="15">
        <v>42446</v>
      </c>
      <c r="L690" s="15">
        <f t="shared" si="161"/>
        <v>11574.119999999999</v>
      </c>
      <c r="M690" s="15">
        <f t="shared" si="162"/>
        <v>123.60000000000001</v>
      </c>
      <c r="N690" s="16"/>
      <c r="O690" s="16"/>
      <c r="P690" s="15">
        <f t="shared" si="157"/>
        <v>8658.9840000000004</v>
      </c>
      <c r="Q690" s="15">
        <f t="shared" si="158"/>
        <v>57277.440000000002</v>
      </c>
      <c r="R690" s="15">
        <f t="shared" si="159"/>
        <v>92039.906399999993</v>
      </c>
      <c r="S690" s="15">
        <f t="shared" si="160"/>
        <v>2125.44</v>
      </c>
      <c r="T690" s="17"/>
      <c r="U690" s="17"/>
      <c r="V690" s="17"/>
      <c r="W690" s="17"/>
      <c r="X690" s="17"/>
      <c r="Y690" s="17"/>
      <c r="Z690" s="17"/>
    </row>
    <row r="691" spans="1:26" x14ac:dyDescent="0.2">
      <c r="A691" s="13"/>
      <c r="B691" s="13"/>
      <c r="C691" s="13">
        <v>200407</v>
      </c>
      <c r="D691" s="13" t="s">
        <v>247</v>
      </c>
      <c r="E691" s="13" t="s">
        <v>36</v>
      </c>
      <c r="F691" s="13" t="s">
        <v>37</v>
      </c>
      <c r="G691" s="13">
        <v>501502</v>
      </c>
      <c r="H691" s="13">
        <v>3</v>
      </c>
      <c r="I691" s="15">
        <v>760260</v>
      </c>
      <c r="J691" s="15">
        <f>750*12</f>
        <v>9000</v>
      </c>
      <c r="K691" s="15">
        <v>63355</v>
      </c>
      <c r="L691" s="15">
        <f t="shared" si="161"/>
        <v>11574.119999999999</v>
      </c>
      <c r="M691" s="15">
        <f t="shared" si="162"/>
        <v>123.60000000000001</v>
      </c>
      <c r="N691" s="16">
        <v>17732</v>
      </c>
      <c r="O691" s="16"/>
      <c r="P691" s="15">
        <f t="shared" si="157"/>
        <v>12924.42</v>
      </c>
      <c r="Q691" s="15">
        <f t="shared" si="158"/>
        <v>57277.440000000002</v>
      </c>
      <c r="R691" s="15">
        <f t="shared" si="159"/>
        <v>137378.98199999999</v>
      </c>
      <c r="S691" s="15">
        <f t="shared" si="160"/>
        <v>2125.44</v>
      </c>
      <c r="T691" s="17"/>
      <c r="U691" s="17"/>
      <c r="V691" s="17"/>
      <c r="W691" s="17"/>
      <c r="X691" s="17"/>
      <c r="Y691" s="17"/>
      <c r="Z691" s="17"/>
    </row>
    <row r="692" spans="1:26" x14ac:dyDescent="0.2">
      <c r="A692" s="13"/>
      <c r="B692" s="13"/>
      <c r="C692" s="13">
        <v>200412</v>
      </c>
      <c r="D692" s="13" t="s">
        <v>248</v>
      </c>
      <c r="E692" s="13" t="s">
        <v>36</v>
      </c>
      <c r="F692" s="13" t="s">
        <v>34</v>
      </c>
      <c r="G692" s="13">
        <v>501502</v>
      </c>
      <c r="H692" s="13">
        <v>7</v>
      </c>
      <c r="I692" s="15">
        <v>437664</v>
      </c>
      <c r="J692" s="15">
        <v>0</v>
      </c>
      <c r="K692" s="15">
        <v>36472</v>
      </c>
      <c r="L692" s="15">
        <f t="shared" si="161"/>
        <v>11574.119999999999</v>
      </c>
      <c r="M692" s="15">
        <f t="shared" si="162"/>
        <v>123.60000000000001</v>
      </c>
      <c r="N692" s="16"/>
      <c r="O692" s="16"/>
      <c r="P692" s="15">
        <f t="shared" si="157"/>
        <v>7440.2880000000005</v>
      </c>
      <c r="Q692" s="15">
        <f t="shared" si="158"/>
        <v>57277.440000000002</v>
      </c>
      <c r="R692" s="15">
        <f t="shared" si="159"/>
        <v>79085.8848</v>
      </c>
      <c r="S692" s="15">
        <f t="shared" si="160"/>
        <v>2125.44</v>
      </c>
      <c r="T692" s="17"/>
      <c r="U692" s="17"/>
      <c r="V692" s="17"/>
      <c r="W692" s="17"/>
      <c r="X692" s="17"/>
      <c r="Y692" s="17"/>
      <c r="Z692" s="17"/>
    </row>
    <row r="693" spans="1:26" x14ac:dyDescent="0.2">
      <c r="A693" s="13"/>
      <c r="B693" s="13"/>
      <c r="C693" s="13">
        <v>200415</v>
      </c>
      <c r="D693" s="13" t="s">
        <v>249</v>
      </c>
      <c r="E693" s="13" t="s">
        <v>36</v>
      </c>
      <c r="F693" s="13" t="s">
        <v>37</v>
      </c>
      <c r="G693" s="13">
        <v>501502</v>
      </c>
      <c r="H693" s="13">
        <v>7</v>
      </c>
      <c r="I693" s="15">
        <v>437664</v>
      </c>
      <c r="J693" s="15">
        <v>0</v>
      </c>
      <c r="K693" s="15">
        <v>36472</v>
      </c>
      <c r="L693" s="15">
        <f t="shared" si="161"/>
        <v>11574.119999999999</v>
      </c>
      <c r="M693" s="15">
        <f t="shared" si="162"/>
        <v>123.60000000000001</v>
      </c>
      <c r="N693" s="16"/>
      <c r="O693" s="16"/>
      <c r="P693" s="15">
        <f t="shared" si="157"/>
        <v>7440.2880000000005</v>
      </c>
      <c r="Q693" s="15">
        <f t="shared" si="158"/>
        <v>57277.440000000002</v>
      </c>
      <c r="R693" s="15">
        <f t="shared" si="159"/>
        <v>79085.8848</v>
      </c>
      <c r="S693" s="15">
        <f t="shared" si="160"/>
        <v>2125.44</v>
      </c>
      <c r="T693" s="17"/>
      <c r="U693" s="17"/>
      <c r="V693" s="17"/>
      <c r="W693" s="17"/>
      <c r="X693" s="17"/>
      <c r="Y693" s="17"/>
      <c r="Z693" s="17"/>
    </row>
    <row r="694" spans="1:26" x14ac:dyDescent="0.2">
      <c r="A694" s="13"/>
      <c r="B694" s="13"/>
      <c r="C694" s="13">
        <v>200443</v>
      </c>
      <c r="D694" s="13" t="s">
        <v>250</v>
      </c>
      <c r="E694" s="13" t="s">
        <v>36</v>
      </c>
      <c r="F694" s="13" t="s">
        <v>34</v>
      </c>
      <c r="G694" s="13">
        <v>501502</v>
      </c>
      <c r="H694" s="13">
        <v>7</v>
      </c>
      <c r="I694" s="15">
        <v>427296</v>
      </c>
      <c r="J694" s="15">
        <f>450*12</f>
        <v>5400</v>
      </c>
      <c r="K694" s="15">
        <v>35608</v>
      </c>
      <c r="L694" s="15">
        <f t="shared" si="161"/>
        <v>11574.119999999999</v>
      </c>
      <c r="M694" s="15">
        <f t="shared" si="162"/>
        <v>123.60000000000001</v>
      </c>
      <c r="N694" s="16">
        <v>7431.25</v>
      </c>
      <c r="O694" s="16"/>
      <c r="P694" s="15">
        <f t="shared" si="157"/>
        <v>7264.0320000000002</v>
      </c>
      <c r="Q694" s="15">
        <f t="shared" si="158"/>
        <v>57277.440000000002</v>
      </c>
      <c r="R694" s="15">
        <f t="shared" si="159"/>
        <v>77212.387199999997</v>
      </c>
      <c r="S694" s="15">
        <f t="shared" si="160"/>
        <v>2125.44</v>
      </c>
      <c r="T694" s="17"/>
      <c r="U694" s="17"/>
      <c r="V694" s="17"/>
      <c r="W694" s="17"/>
      <c r="X694" s="17"/>
      <c r="Y694" s="17"/>
      <c r="Z694" s="17"/>
    </row>
    <row r="695" spans="1:26" x14ac:dyDescent="0.2">
      <c r="A695" s="13"/>
      <c r="B695" s="13"/>
      <c r="C695" s="13">
        <v>200445</v>
      </c>
      <c r="D695" s="13" t="s">
        <v>250</v>
      </c>
      <c r="E695" s="13" t="s">
        <v>36</v>
      </c>
      <c r="F695" s="13" t="s">
        <v>34</v>
      </c>
      <c r="G695" s="13">
        <v>501502</v>
      </c>
      <c r="H695" s="13">
        <v>7</v>
      </c>
      <c r="I695" s="15">
        <v>427296</v>
      </c>
      <c r="J695" s="15">
        <f>450*12</f>
        <v>5400</v>
      </c>
      <c r="K695" s="15">
        <v>35608</v>
      </c>
      <c r="L695" s="15">
        <f t="shared" si="161"/>
        <v>11574.119999999999</v>
      </c>
      <c r="M695" s="15">
        <f t="shared" si="162"/>
        <v>123.60000000000001</v>
      </c>
      <c r="N695" s="16">
        <v>7431.25</v>
      </c>
      <c r="O695" s="16"/>
      <c r="P695" s="15">
        <f t="shared" si="157"/>
        <v>7264.0320000000002</v>
      </c>
      <c r="Q695" s="15">
        <f t="shared" si="158"/>
        <v>57277.440000000002</v>
      </c>
      <c r="R695" s="15">
        <f t="shared" si="159"/>
        <v>77212.387199999997</v>
      </c>
      <c r="S695" s="15">
        <f t="shared" si="160"/>
        <v>2125.44</v>
      </c>
      <c r="T695" s="17"/>
      <c r="U695" s="17"/>
      <c r="V695" s="17"/>
      <c r="W695" s="17"/>
      <c r="X695" s="17"/>
      <c r="Y695" s="17"/>
      <c r="Z695" s="17"/>
    </row>
    <row r="696" spans="1:26" x14ac:dyDescent="0.2">
      <c r="A696" s="13"/>
      <c r="B696" s="13"/>
      <c r="C696" s="13">
        <v>200497</v>
      </c>
      <c r="D696" s="13" t="s">
        <v>251</v>
      </c>
      <c r="E696" s="13" t="s">
        <v>36</v>
      </c>
      <c r="F696" s="13" t="s">
        <v>34</v>
      </c>
      <c r="G696" s="13">
        <v>501502</v>
      </c>
      <c r="H696" s="13">
        <v>8</v>
      </c>
      <c r="I696" s="15">
        <v>355968</v>
      </c>
      <c r="J696" s="15">
        <v>0</v>
      </c>
      <c r="K696" s="15">
        <v>29664</v>
      </c>
      <c r="L696" s="15">
        <f t="shared" si="161"/>
        <v>11574.119999999999</v>
      </c>
      <c r="M696" s="15">
        <f t="shared" si="162"/>
        <v>123.60000000000001</v>
      </c>
      <c r="N696" s="16"/>
      <c r="O696" s="16"/>
      <c r="P696" s="15">
        <f t="shared" si="157"/>
        <v>6051.4560000000001</v>
      </c>
      <c r="Q696" s="15">
        <f t="shared" si="158"/>
        <v>57277.440000000002</v>
      </c>
      <c r="R696" s="15">
        <f t="shared" si="159"/>
        <v>64323.417600000001</v>
      </c>
      <c r="S696" s="15">
        <f t="shared" si="160"/>
        <v>2125.44</v>
      </c>
      <c r="T696" s="17"/>
      <c r="U696" s="17"/>
      <c r="V696" s="17"/>
      <c r="W696" s="17"/>
      <c r="X696" s="17"/>
      <c r="Y696" s="17"/>
      <c r="Z696" s="17"/>
    </row>
    <row r="697" spans="1:26" x14ac:dyDescent="0.2">
      <c r="A697" s="13"/>
      <c r="B697" s="13"/>
      <c r="C697" s="13">
        <v>200542</v>
      </c>
      <c r="D697" s="13" t="s">
        <v>252</v>
      </c>
      <c r="E697" s="13" t="s">
        <v>36</v>
      </c>
      <c r="F697" s="13" t="s">
        <v>34</v>
      </c>
      <c r="G697" s="13">
        <v>501502</v>
      </c>
      <c r="H697" s="13">
        <v>1312</v>
      </c>
      <c r="I697" s="15">
        <v>192384</v>
      </c>
      <c r="J697" s="15">
        <v>0</v>
      </c>
      <c r="K697" s="15">
        <v>16032</v>
      </c>
      <c r="L697" s="15">
        <f t="shared" si="161"/>
        <v>11574.119999999999</v>
      </c>
      <c r="M697" s="15">
        <f t="shared" si="162"/>
        <v>123.60000000000001</v>
      </c>
      <c r="N697" s="16"/>
      <c r="O697" s="16"/>
      <c r="P697" s="15">
        <f t="shared" si="157"/>
        <v>3270.5280000000002</v>
      </c>
      <c r="Q697" s="15">
        <f t="shared" si="158"/>
        <v>57277.440000000002</v>
      </c>
      <c r="R697" s="15">
        <f t="shared" si="159"/>
        <v>34763.788800000002</v>
      </c>
      <c r="S697" s="15">
        <f t="shared" si="160"/>
        <v>2125.44</v>
      </c>
      <c r="T697" s="17"/>
      <c r="U697" s="17"/>
      <c r="V697" s="17"/>
      <c r="W697" s="17"/>
      <c r="X697" s="17"/>
      <c r="Y697" s="17"/>
      <c r="Z697" s="17"/>
    </row>
    <row r="698" spans="1:26" s="20" customFormat="1" ht="13.5" thickBot="1" x14ac:dyDescent="0.25">
      <c r="G698" s="31"/>
      <c r="I698" s="22">
        <f t="shared" ref="I698:Z698" si="163">SUM(I688:I697)</f>
        <v>5247791</v>
      </c>
      <c r="J698" s="22">
        <f t="shared" si="163"/>
        <v>28800</v>
      </c>
      <c r="K698" s="22">
        <f t="shared" si="163"/>
        <v>331265</v>
      </c>
      <c r="L698" s="22">
        <f t="shared" si="163"/>
        <v>104167.07999999997</v>
      </c>
      <c r="M698" s="22">
        <f t="shared" si="163"/>
        <v>1112.4000000000001</v>
      </c>
      <c r="N698" s="22">
        <f t="shared" si="163"/>
        <v>32594.5</v>
      </c>
      <c r="O698" s="22">
        <f t="shared" si="163"/>
        <v>0</v>
      </c>
      <c r="P698" s="22">
        <f t="shared" si="163"/>
        <v>89212.447000000029</v>
      </c>
      <c r="Q698" s="22">
        <f t="shared" si="163"/>
        <v>572774.40000000002</v>
      </c>
      <c r="R698" s="22">
        <f t="shared" si="163"/>
        <v>948275.83369999996</v>
      </c>
      <c r="S698" s="22">
        <f t="shared" si="163"/>
        <v>21254.399999999998</v>
      </c>
      <c r="T698" s="22">
        <f t="shared" si="163"/>
        <v>0</v>
      </c>
      <c r="U698" s="22">
        <f t="shared" si="163"/>
        <v>0</v>
      </c>
      <c r="V698" s="22">
        <f t="shared" si="163"/>
        <v>0</v>
      </c>
      <c r="W698" s="22">
        <f t="shared" si="163"/>
        <v>0</v>
      </c>
      <c r="X698" s="22">
        <f t="shared" si="163"/>
        <v>0</v>
      </c>
      <c r="Y698" s="22">
        <f t="shared" si="163"/>
        <v>0</v>
      </c>
      <c r="Z698" s="22">
        <f t="shared" si="163"/>
        <v>0</v>
      </c>
    </row>
    <row r="699" spans="1:26" s="20" customFormat="1" ht="13.5" thickTop="1" x14ac:dyDescent="0.2">
      <c r="I699" s="23"/>
      <c r="J699" s="23"/>
      <c r="K699" s="23"/>
      <c r="L699" s="23"/>
      <c r="M699" s="23"/>
      <c r="N699" s="24"/>
      <c r="O699" s="24"/>
      <c r="P699" s="23"/>
      <c r="Q699" s="23"/>
      <c r="R699" s="23"/>
      <c r="S699" s="23"/>
      <c r="T699" s="25"/>
      <c r="U699" s="25"/>
      <c r="V699" s="25"/>
      <c r="W699" s="25"/>
      <c r="X699" s="25"/>
      <c r="Y699" s="25"/>
      <c r="Z699" s="25"/>
    </row>
    <row r="700" spans="1:26" s="20" customFormat="1" x14ac:dyDescent="0.2">
      <c r="A700" s="26"/>
      <c r="B700" s="26"/>
      <c r="C700" s="26"/>
      <c r="D700" s="26"/>
      <c r="E700" s="26"/>
      <c r="F700" s="26"/>
      <c r="G700" s="26"/>
      <c r="H700" s="26"/>
      <c r="I700" s="27"/>
      <c r="J700" s="27"/>
      <c r="K700" s="27"/>
      <c r="L700" s="27"/>
      <c r="M700" s="27"/>
      <c r="N700" s="28"/>
      <c r="O700" s="28"/>
      <c r="P700" s="27"/>
      <c r="Q700" s="27"/>
      <c r="R700" s="27"/>
      <c r="S700" s="27"/>
      <c r="T700" s="28"/>
      <c r="U700" s="28"/>
      <c r="V700" s="28"/>
      <c r="W700" s="28"/>
      <c r="X700" s="28"/>
      <c r="Y700" s="28"/>
      <c r="Z700" s="28"/>
    </row>
    <row r="701" spans="1:26" x14ac:dyDescent="0.2">
      <c r="A701" s="13"/>
      <c r="B701" s="13"/>
      <c r="C701" s="13">
        <v>35127</v>
      </c>
      <c r="D701" s="13" t="s">
        <v>253</v>
      </c>
      <c r="E701" s="13" t="s">
        <v>36</v>
      </c>
      <c r="F701" s="13" t="s">
        <v>34</v>
      </c>
      <c r="G701" s="13">
        <v>501503</v>
      </c>
      <c r="H701" s="13">
        <v>8</v>
      </c>
      <c r="I701" s="15">
        <v>382524</v>
      </c>
      <c r="J701" s="15">
        <v>0</v>
      </c>
      <c r="K701" s="15">
        <v>31877</v>
      </c>
      <c r="L701" s="15">
        <f t="shared" ref="L701:L760" si="164">964.51*12</f>
        <v>11574.119999999999</v>
      </c>
      <c r="M701" s="15">
        <f t="shared" ref="M701:M760" si="165">10.3*12</f>
        <v>123.60000000000001</v>
      </c>
      <c r="N701" s="16"/>
      <c r="O701" s="16"/>
      <c r="P701" s="15">
        <f t="shared" ref="P701:P760" si="166">I701*1.7%</f>
        <v>6502.9080000000004</v>
      </c>
      <c r="Q701" s="15">
        <f t="shared" ref="Q701:Q760" si="167">4773.12*12</f>
        <v>57277.440000000002</v>
      </c>
      <c r="R701" s="15">
        <f t="shared" ref="R701:R760" si="168">18.07%*I701</f>
        <v>69122.086800000005</v>
      </c>
      <c r="S701" s="15">
        <f t="shared" ref="S701:S760" si="169">177.12*12</f>
        <v>2125.44</v>
      </c>
      <c r="T701" s="17"/>
      <c r="U701" s="17"/>
      <c r="V701" s="17"/>
      <c r="W701" s="17"/>
      <c r="X701" s="17"/>
      <c r="Y701" s="17"/>
      <c r="Z701" s="17"/>
    </row>
    <row r="702" spans="1:26" x14ac:dyDescent="0.2">
      <c r="A702" s="13"/>
      <c r="B702" s="13"/>
      <c r="C702" s="13">
        <v>200008</v>
      </c>
      <c r="D702" s="13" t="s">
        <v>254</v>
      </c>
      <c r="E702" s="13" t="s">
        <v>36</v>
      </c>
      <c r="F702" s="13" t="s">
        <v>34</v>
      </c>
      <c r="G702" s="13">
        <v>501503</v>
      </c>
      <c r="H702" s="13">
        <v>3</v>
      </c>
      <c r="I702" s="15">
        <v>783828</v>
      </c>
      <c r="J702" s="15">
        <f>750*12</f>
        <v>9000</v>
      </c>
      <c r="K702" s="15">
        <v>65319</v>
      </c>
      <c r="L702" s="15">
        <f t="shared" si="164"/>
        <v>11574.119999999999</v>
      </c>
      <c r="M702" s="15">
        <f t="shared" si="165"/>
        <v>123.60000000000001</v>
      </c>
      <c r="N702" s="16">
        <v>18618</v>
      </c>
      <c r="O702" s="16"/>
      <c r="P702" s="15">
        <f t="shared" si="166"/>
        <v>13325.076000000001</v>
      </c>
      <c r="Q702" s="15">
        <f t="shared" si="167"/>
        <v>57277.440000000002</v>
      </c>
      <c r="R702" s="15">
        <f t="shared" si="168"/>
        <v>141637.71960000001</v>
      </c>
      <c r="S702" s="15">
        <f t="shared" si="169"/>
        <v>2125.44</v>
      </c>
      <c r="T702" s="17"/>
      <c r="U702" s="17"/>
      <c r="V702" s="17"/>
      <c r="W702" s="17"/>
      <c r="X702" s="17"/>
      <c r="Y702" s="17"/>
      <c r="Z702" s="17"/>
    </row>
    <row r="703" spans="1:26" x14ac:dyDescent="0.2">
      <c r="A703" s="13"/>
      <c r="B703" s="13"/>
      <c r="C703" s="13">
        <v>200068</v>
      </c>
      <c r="D703" s="13" t="s">
        <v>252</v>
      </c>
      <c r="E703" s="13" t="s">
        <v>36</v>
      </c>
      <c r="F703" s="13" t="s">
        <v>34</v>
      </c>
      <c r="G703" s="13">
        <v>501503</v>
      </c>
      <c r="H703" s="13">
        <v>13</v>
      </c>
      <c r="I703" s="15">
        <v>204840</v>
      </c>
      <c r="J703" s="15">
        <v>0</v>
      </c>
      <c r="K703" s="15">
        <v>17070</v>
      </c>
      <c r="L703" s="15">
        <f t="shared" si="164"/>
        <v>11574.119999999999</v>
      </c>
      <c r="M703" s="15">
        <f t="shared" si="165"/>
        <v>123.60000000000001</v>
      </c>
      <c r="N703" s="16"/>
      <c r="O703" s="16"/>
      <c r="P703" s="15">
        <f t="shared" si="166"/>
        <v>3482.28</v>
      </c>
      <c r="Q703" s="15">
        <f t="shared" si="167"/>
        <v>57277.440000000002</v>
      </c>
      <c r="R703" s="15">
        <f t="shared" si="168"/>
        <v>37014.588000000003</v>
      </c>
      <c r="S703" s="15">
        <f t="shared" si="169"/>
        <v>2125.44</v>
      </c>
      <c r="T703" s="17"/>
      <c r="U703" s="17"/>
      <c r="V703" s="17"/>
      <c r="W703" s="17"/>
      <c r="X703" s="17"/>
      <c r="Y703" s="17"/>
      <c r="Z703" s="17"/>
    </row>
    <row r="704" spans="1:26" x14ac:dyDescent="0.2">
      <c r="A704" s="13"/>
      <c r="B704" s="13"/>
      <c r="C704" s="13">
        <v>200069</v>
      </c>
      <c r="D704" s="13" t="s">
        <v>255</v>
      </c>
      <c r="E704" s="13" t="s">
        <v>36</v>
      </c>
      <c r="F704" s="13" t="s">
        <v>34</v>
      </c>
      <c r="G704" s="13">
        <v>501503</v>
      </c>
      <c r="H704" s="13">
        <v>13</v>
      </c>
      <c r="I704" s="15">
        <v>204840</v>
      </c>
      <c r="J704" s="15">
        <v>0</v>
      </c>
      <c r="K704" s="15">
        <v>17070</v>
      </c>
      <c r="L704" s="15">
        <f t="shared" si="164"/>
        <v>11574.119999999999</v>
      </c>
      <c r="M704" s="15">
        <f t="shared" si="165"/>
        <v>123.60000000000001</v>
      </c>
      <c r="N704" s="16"/>
      <c r="O704" s="16"/>
      <c r="P704" s="15">
        <f t="shared" si="166"/>
        <v>3482.28</v>
      </c>
      <c r="Q704" s="15">
        <f t="shared" si="167"/>
        <v>57277.440000000002</v>
      </c>
      <c r="R704" s="15">
        <f t="shared" si="168"/>
        <v>37014.588000000003</v>
      </c>
      <c r="S704" s="15">
        <f t="shared" si="169"/>
        <v>2125.44</v>
      </c>
      <c r="T704" s="17"/>
      <c r="U704" s="17"/>
      <c r="V704" s="17"/>
      <c r="W704" s="17"/>
      <c r="X704" s="17"/>
      <c r="Y704" s="17"/>
      <c r="Z704" s="17"/>
    </row>
    <row r="705" spans="1:26" x14ac:dyDescent="0.2">
      <c r="A705" s="13"/>
      <c r="B705" s="13"/>
      <c r="C705" s="13">
        <v>200070</v>
      </c>
      <c r="D705" s="13" t="s">
        <v>252</v>
      </c>
      <c r="E705" s="13" t="s">
        <v>36</v>
      </c>
      <c r="F705" s="13" t="s">
        <v>34</v>
      </c>
      <c r="G705" s="13">
        <v>501503</v>
      </c>
      <c r="H705" s="13">
        <v>13</v>
      </c>
      <c r="I705" s="15">
        <v>204840</v>
      </c>
      <c r="J705" s="15">
        <v>0</v>
      </c>
      <c r="K705" s="15">
        <v>17070</v>
      </c>
      <c r="L705" s="15">
        <f t="shared" si="164"/>
        <v>11574.119999999999</v>
      </c>
      <c r="M705" s="15">
        <f t="shared" si="165"/>
        <v>123.60000000000001</v>
      </c>
      <c r="N705" s="16"/>
      <c r="O705" s="16"/>
      <c r="P705" s="15">
        <f t="shared" si="166"/>
        <v>3482.28</v>
      </c>
      <c r="Q705" s="15">
        <f t="shared" si="167"/>
        <v>57277.440000000002</v>
      </c>
      <c r="R705" s="15">
        <f t="shared" si="168"/>
        <v>37014.588000000003</v>
      </c>
      <c r="S705" s="15">
        <f t="shared" si="169"/>
        <v>2125.44</v>
      </c>
      <c r="T705" s="17"/>
      <c r="U705" s="17"/>
      <c r="V705" s="17"/>
      <c r="W705" s="17"/>
      <c r="X705" s="17"/>
      <c r="Y705" s="17"/>
      <c r="Z705" s="17"/>
    </row>
    <row r="706" spans="1:26" x14ac:dyDescent="0.2">
      <c r="A706" s="13"/>
      <c r="B706" s="13"/>
      <c r="C706" s="13">
        <v>200071</v>
      </c>
      <c r="D706" s="13" t="s">
        <v>252</v>
      </c>
      <c r="E706" s="13" t="s">
        <v>36</v>
      </c>
      <c r="F706" s="13" t="s">
        <v>34</v>
      </c>
      <c r="G706" s="13">
        <v>501503</v>
      </c>
      <c r="H706" s="13">
        <v>13</v>
      </c>
      <c r="I706" s="15">
        <v>204840</v>
      </c>
      <c r="J706" s="15">
        <v>0</v>
      </c>
      <c r="K706" s="15">
        <v>17070</v>
      </c>
      <c r="L706" s="15">
        <f t="shared" si="164"/>
        <v>11574.119999999999</v>
      </c>
      <c r="M706" s="15">
        <f t="shared" si="165"/>
        <v>123.60000000000001</v>
      </c>
      <c r="N706" s="16"/>
      <c r="O706" s="16"/>
      <c r="P706" s="15">
        <f t="shared" si="166"/>
        <v>3482.28</v>
      </c>
      <c r="Q706" s="15">
        <f t="shared" si="167"/>
        <v>57277.440000000002</v>
      </c>
      <c r="R706" s="15">
        <f t="shared" si="168"/>
        <v>37014.588000000003</v>
      </c>
      <c r="S706" s="15">
        <f t="shared" si="169"/>
        <v>2125.44</v>
      </c>
      <c r="T706" s="17"/>
      <c r="U706" s="17"/>
      <c r="V706" s="17"/>
      <c r="W706" s="17"/>
      <c r="X706" s="17"/>
      <c r="Y706" s="17"/>
      <c r="Z706" s="17"/>
    </row>
    <row r="707" spans="1:26" x14ac:dyDescent="0.2">
      <c r="A707" s="13"/>
      <c r="B707" s="13"/>
      <c r="C707" s="13">
        <v>200072</v>
      </c>
      <c r="D707" s="13" t="s">
        <v>252</v>
      </c>
      <c r="E707" s="13" t="s">
        <v>36</v>
      </c>
      <c r="F707" s="13" t="s">
        <v>34</v>
      </c>
      <c r="G707" s="13">
        <v>501503</v>
      </c>
      <c r="H707" s="13">
        <v>13</v>
      </c>
      <c r="I707" s="15">
        <v>204840</v>
      </c>
      <c r="J707" s="15">
        <v>0</v>
      </c>
      <c r="K707" s="15">
        <v>17070</v>
      </c>
      <c r="L707" s="15">
        <f t="shared" si="164"/>
        <v>11574.119999999999</v>
      </c>
      <c r="M707" s="15">
        <f t="shared" si="165"/>
        <v>123.60000000000001</v>
      </c>
      <c r="N707" s="16"/>
      <c r="O707" s="16"/>
      <c r="P707" s="15">
        <f t="shared" si="166"/>
        <v>3482.28</v>
      </c>
      <c r="Q707" s="15">
        <f t="shared" si="167"/>
        <v>57277.440000000002</v>
      </c>
      <c r="R707" s="15">
        <f t="shared" si="168"/>
        <v>37014.588000000003</v>
      </c>
      <c r="S707" s="15">
        <f t="shared" si="169"/>
        <v>2125.44</v>
      </c>
      <c r="T707" s="17"/>
      <c r="U707" s="17"/>
      <c r="V707" s="17"/>
      <c r="W707" s="17"/>
      <c r="X707" s="17"/>
      <c r="Y707" s="17"/>
      <c r="Z707" s="17"/>
    </row>
    <row r="708" spans="1:26" x14ac:dyDescent="0.2">
      <c r="A708" s="13"/>
      <c r="B708" s="13"/>
      <c r="C708" s="13">
        <v>200073</v>
      </c>
      <c r="D708" s="13" t="s">
        <v>252</v>
      </c>
      <c r="E708" s="13" t="s">
        <v>36</v>
      </c>
      <c r="F708" s="13" t="s">
        <v>34</v>
      </c>
      <c r="G708" s="13">
        <v>501503</v>
      </c>
      <c r="H708" s="13">
        <v>13</v>
      </c>
      <c r="I708" s="15">
        <v>204840</v>
      </c>
      <c r="J708" s="15">
        <v>0</v>
      </c>
      <c r="K708" s="15">
        <v>17070</v>
      </c>
      <c r="L708" s="15">
        <f t="shared" si="164"/>
        <v>11574.119999999999</v>
      </c>
      <c r="M708" s="15">
        <f t="shared" si="165"/>
        <v>123.60000000000001</v>
      </c>
      <c r="N708" s="16"/>
      <c r="O708" s="16"/>
      <c r="P708" s="15">
        <f t="shared" si="166"/>
        <v>3482.28</v>
      </c>
      <c r="Q708" s="15">
        <f t="shared" si="167"/>
        <v>57277.440000000002</v>
      </c>
      <c r="R708" s="15">
        <f t="shared" si="168"/>
        <v>37014.588000000003</v>
      </c>
      <c r="S708" s="15">
        <f t="shared" si="169"/>
        <v>2125.44</v>
      </c>
      <c r="T708" s="17"/>
      <c r="U708" s="17"/>
      <c r="V708" s="17"/>
      <c r="W708" s="17"/>
      <c r="X708" s="17"/>
      <c r="Y708" s="17"/>
      <c r="Z708" s="17"/>
    </row>
    <row r="709" spans="1:26" x14ac:dyDescent="0.2">
      <c r="A709" s="13"/>
      <c r="B709" s="13"/>
      <c r="C709" s="13">
        <v>200074</v>
      </c>
      <c r="D709" s="13" t="s">
        <v>252</v>
      </c>
      <c r="E709" s="13" t="s">
        <v>36</v>
      </c>
      <c r="F709" s="13" t="s">
        <v>34</v>
      </c>
      <c r="G709" s="13">
        <v>501503</v>
      </c>
      <c r="H709" s="13">
        <v>13</v>
      </c>
      <c r="I709" s="15">
        <v>204840</v>
      </c>
      <c r="J709" s="15">
        <v>0</v>
      </c>
      <c r="K709" s="15">
        <v>17070</v>
      </c>
      <c r="L709" s="15">
        <f t="shared" si="164"/>
        <v>11574.119999999999</v>
      </c>
      <c r="M709" s="15">
        <f t="shared" si="165"/>
        <v>123.60000000000001</v>
      </c>
      <c r="N709" s="16"/>
      <c r="O709" s="16"/>
      <c r="P709" s="15">
        <f t="shared" si="166"/>
        <v>3482.28</v>
      </c>
      <c r="Q709" s="15">
        <f t="shared" si="167"/>
        <v>57277.440000000002</v>
      </c>
      <c r="R709" s="15">
        <f t="shared" si="168"/>
        <v>37014.588000000003</v>
      </c>
      <c r="S709" s="15">
        <f t="shared" si="169"/>
        <v>2125.44</v>
      </c>
      <c r="T709" s="17"/>
      <c r="U709" s="17"/>
      <c r="V709" s="17"/>
      <c r="W709" s="17"/>
      <c r="X709" s="17"/>
      <c r="Y709" s="17"/>
      <c r="Z709" s="17"/>
    </row>
    <row r="710" spans="1:26" x14ac:dyDescent="0.2">
      <c r="A710" s="13"/>
      <c r="B710" s="13"/>
      <c r="C710" s="13">
        <v>200076</v>
      </c>
      <c r="D710" s="13" t="s">
        <v>256</v>
      </c>
      <c r="E710" s="13" t="s">
        <v>36</v>
      </c>
      <c r="F710" s="13" t="s">
        <v>34</v>
      </c>
      <c r="G710" s="13">
        <v>501503</v>
      </c>
      <c r="H710" s="13">
        <v>8</v>
      </c>
      <c r="I710" s="15">
        <v>382524</v>
      </c>
      <c r="J710" s="15">
        <v>0</v>
      </c>
      <c r="K710" s="15">
        <v>31877</v>
      </c>
      <c r="L710" s="15">
        <f t="shared" si="164"/>
        <v>11574.119999999999</v>
      </c>
      <c r="M710" s="15">
        <f t="shared" si="165"/>
        <v>123.60000000000001</v>
      </c>
      <c r="N710" s="16"/>
      <c r="O710" s="16"/>
      <c r="P710" s="15">
        <f t="shared" si="166"/>
        <v>6502.9080000000004</v>
      </c>
      <c r="Q710" s="15">
        <f t="shared" si="167"/>
        <v>57277.440000000002</v>
      </c>
      <c r="R710" s="15">
        <f t="shared" si="168"/>
        <v>69122.086800000005</v>
      </c>
      <c r="S710" s="15">
        <f t="shared" si="169"/>
        <v>2125.44</v>
      </c>
      <c r="T710" s="17"/>
      <c r="U710" s="17"/>
      <c r="V710" s="17"/>
      <c r="W710" s="17"/>
      <c r="X710" s="17"/>
      <c r="Y710" s="17"/>
      <c r="Z710" s="17"/>
    </row>
    <row r="711" spans="1:26" x14ac:dyDescent="0.2">
      <c r="A711" s="13"/>
      <c r="B711" s="13"/>
      <c r="C711" s="13">
        <v>200077</v>
      </c>
      <c r="D711" s="13" t="s">
        <v>252</v>
      </c>
      <c r="E711" s="13" t="s">
        <v>36</v>
      </c>
      <c r="F711" s="13" t="s">
        <v>34</v>
      </c>
      <c r="G711" s="13">
        <v>501503</v>
      </c>
      <c r="H711" s="13">
        <v>13</v>
      </c>
      <c r="I711" s="15">
        <v>204840</v>
      </c>
      <c r="J711" s="15">
        <v>0</v>
      </c>
      <c r="K711" s="15">
        <v>17070</v>
      </c>
      <c r="L711" s="15">
        <f t="shared" si="164"/>
        <v>11574.119999999999</v>
      </c>
      <c r="M711" s="15">
        <f t="shared" si="165"/>
        <v>123.60000000000001</v>
      </c>
      <c r="N711" s="16"/>
      <c r="O711" s="16"/>
      <c r="P711" s="15">
        <f t="shared" si="166"/>
        <v>3482.28</v>
      </c>
      <c r="Q711" s="15">
        <f t="shared" si="167"/>
        <v>57277.440000000002</v>
      </c>
      <c r="R711" s="15">
        <f t="shared" si="168"/>
        <v>37014.588000000003</v>
      </c>
      <c r="S711" s="15">
        <f t="shared" si="169"/>
        <v>2125.44</v>
      </c>
      <c r="T711" s="17"/>
      <c r="U711" s="17"/>
      <c r="V711" s="17"/>
      <c r="W711" s="17"/>
      <c r="X711" s="17"/>
      <c r="Y711" s="17"/>
      <c r="Z711" s="17"/>
    </row>
    <row r="712" spans="1:26" x14ac:dyDescent="0.2">
      <c r="A712" s="13"/>
      <c r="B712" s="13"/>
      <c r="C712" s="13">
        <v>200078</v>
      </c>
      <c r="D712" s="13" t="s">
        <v>252</v>
      </c>
      <c r="E712" s="13" t="s">
        <v>36</v>
      </c>
      <c r="F712" s="13" t="s">
        <v>34</v>
      </c>
      <c r="G712" s="13">
        <v>501503</v>
      </c>
      <c r="H712" s="13">
        <v>13</v>
      </c>
      <c r="I712" s="15">
        <v>204840</v>
      </c>
      <c r="J712" s="15">
        <v>0</v>
      </c>
      <c r="K712" s="15">
        <v>17070</v>
      </c>
      <c r="L712" s="15">
        <f t="shared" si="164"/>
        <v>11574.119999999999</v>
      </c>
      <c r="M712" s="15">
        <f t="shared" si="165"/>
        <v>123.60000000000001</v>
      </c>
      <c r="N712" s="16"/>
      <c r="O712" s="16"/>
      <c r="P712" s="15">
        <f t="shared" si="166"/>
        <v>3482.28</v>
      </c>
      <c r="Q712" s="15">
        <f t="shared" si="167"/>
        <v>57277.440000000002</v>
      </c>
      <c r="R712" s="15">
        <f t="shared" si="168"/>
        <v>37014.588000000003</v>
      </c>
      <c r="S712" s="15">
        <f t="shared" si="169"/>
        <v>2125.44</v>
      </c>
      <c r="T712" s="17"/>
      <c r="U712" s="17"/>
      <c r="V712" s="17"/>
      <c r="W712" s="17"/>
      <c r="X712" s="17"/>
      <c r="Y712" s="17"/>
      <c r="Z712" s="17"/>
    </row>
    <row r="713" spans="1:26" x14ac:dyDescent="0.2">
      <c r="A713" s="13"/>
      <c r="B713" s="13"/>
      <c r="C713" s="13">
        <v>200079</v>
      </c>
      <c r="D713" s="13" t="s">
        <v>252</v>
      </c>
      <c r="E713" s="13" t="s">
        <v>36</v>
      </c>
      <c r="F713" s="13" t="s">
        <v>34</v>
      </c>
      <c r="G713" s="13">
        <v>501503</v>
      </c>
      <c r="H713" s="13">
        <v>13</v>
      </c>
      <c r="I713" s="15">
        <v>204840</v>
      </c>
      <c r="J713" s="15">
        <v>0</v>
      </c>
      <c r="K713" s="15">
        <v>17070</v>
      </c>
      <c r="L713" s="15">
        <f t="shared" si="164"/>
        <v>11574.119999999999</v>
      </c>
      <c r="M713" s="15">
        <f t="shared" si="165"/>
        <v>123.60000000000001</v>
      </c>
      <c r="N713" s="16"/>
      <c r="O713" s="16"/>
      <c r="P713" s="15">
        <f t="shared" si="166"/>
        <v>3482.28</v>
      </c>
      <c r="Q713" s="15">
        <f t="shared" si="167"/>
        <v>57277.440000000002</v>
      </c>
      <c r="R713" s="15">
        <f t="shared" si="168"/>
        <v>37014.588000000003</v>
      </c>
      <c r="S713" s="15">
        <f t="shared" si="169"/>
        <v>2125.44</v>
      </c>
      <c r="T713" s="17"/>
      <c r="U713" s="17"/>
      <c r="V713" s="17"/>
      <c r="W713" s="17"/>
      <c r="X713" s="17"/>
      <c r="Y713" s="17"/>
      <c r="Z713" s="17"/>
    </row>
    <row r="714" spans="1:26" x14ac:dyDescent="0.2">
      <c r="A714" s="13"/>
      <c r="B714" s="13"/>
      <c r="C714" s="13">
        <v>200080</v>
      </c>
      <c r="D714" s="13" t="s">
        <v>252</v>
      </c>
      <c r="E714" s="13" t="s">
        <v>36</v>
      </c>
      <c r="F714" s="13" t="s">
        <v>34</v>
      </c>
      <c r="G714" s="13">
        <v>501503</v>
      </c>
      <c r="H714" s="13">
        <v>13</v>
      </c>
      <c r="I714" s="15">
        <v>204840</v>
      </c>
      <c r="J714" s="15">
        <v>0</v>
      </c>
      <c r="K714" s="15">
        <v>17070</v>
      </c>
      <c r="L714" s="15">
        <f t="shared" si="164"/>
        <v>11574.119999999999</v>
      </c>
      <c r="M714" s="15">
        <f t="shared" si="165"/>
        <v>123.60000000000001</v>
      </c>
      <c r="N714" s="16"/>
      <c r="O714" s="16"/>
      <c r="P714" s="15">
        <f t="shared" si="166"/>
        <v>3482.28</v>
      </c>
      <c r="Q714" s="15">
        <f t="shared" si="167"/>
        <v>57277.440000000002</v>
      </c>
      <c r="R714" s="15">
        <f t="shared" si="168"/>
        <v>37014.588000000003</v>
      </c>
      <c r="S714" s="15">
        <f t="shared" si="169"/>
        <v>2125.44</v>
      </c>
      <c r="T714" s="17"/>
      <c r="U714" s="17"/>
      <c r="V714" s="17"/>
      <c r="W714" s="17"/>
      <c r="X714" s="17"/>
      <c r="Y714" s="17"/>
      <c r="Z714" s="17"/>
    </row>
    <row r="715" spans="1:26" x14ac:dyDescent="0.2">
      <c r="A715" s="13"/>
      <c r="B715" s="13"/>
      <c r="C715" s="13">
        <v>200081</v>
      </c>
      <c r="D715" s="13" t="s">
        <v>252</v>
      </c>
      <c r="E715" s="13" t="s">
        <v>36</v>
      </c>
      <c r="F715" s="13" t="s">
        <v>37</v>
      </c>
      <c r="G715" s="13">
        <v>501503</v>
      </c>
      <c r="H715" s="13">
        <v>13</v>
      </c>
      <c r="I715" s="15">
        <v>204840</v>
      </c>
      <c r="J715" s="15">
        <v>0</v>
      </c>
      <c r="K715" s="15">
        <v>17070</v>
      </c>
      <c r="L715" s="15">
        <f t="shared" si="164"/>
        <v>11574.119999999999</v>
      </c>
      <c r="M715" s="15">
        <f t="shared" si="165"/>
        <v>123.60000000000001</v>
      </c>
      <c r="N715" s="16"/>
      <c r="O715" s="16"/>
      <c r="P715" s="15">
        <f t="shared" si="166"/>
        <v>3482.28</v>
      </c>
      <c r="Q715" s="15">
        <f t="shared" si="167"/>
        <v>57277.440000000002</v>
      </c>
      <c r="R715" s="15">
        <f t="shared" si="168"/>
        <v>37014.588000000003</v>
      </c>
      <c r="S715" s="15">
        <f t="shared" si="169"/>
        <v>2125.44</v>
      </c>
      <c r="T715" s="17"/>
      <c r="U715" s="17"/>
      <c r="V715" s="17"/>
      <c r="W715" s="17"/>
      <c r="X715" s="17"/>
      <c r="Y715" s="17"/>
      <c r="Z715" s="17"/>
    </row>
    <row r="716" spans="1:26" x14ac:dyDescent="0.2">
      <c r="A716" s="13"/>
      <c r="B716" s="13"/>
      <c r="C716" s="13">
        <v>200082</v>
      </c>
      <c r="D716" s="13" t="s">
        <v>255</v>
      </c>
      <c r="E716" s="13" t="s">
        <v>36</v>
      </c>
      <c r="F716" s="13" t="s">
        <v>34</v>
      </c>
      <c r="G716" s="13">
        <v>501503</v>
      </c>
      <c r="H716" s="13">
        <v>13</v>
      </c>
      <c r="I716" s="15">
        <v>204840</v>
      </c>
      <c r="J716" s="15">
        <v>0</v>
      </c>
      <c r="K716" s="15">
        <v>17070</v>
      </c>
      <c r="L716" s="15">
        <f t="shared" si="164"/>
        <v>11574.119999999999</v>
      </c>
      <c r="M716" s="15">
        <f t="shared" si="165"/>
        <v>123.60000000000001</v>
      </c>
      <c r="N716" s="16"/>
      <c r="O716" s="16"/>
      <c r="P716" s="15">
        <f t="shared" si="166"/>
        <v>3482.28</v>
      </c>
      <c r="Q716" s="15">
        <f t="shared" si="167"/>
        <v>57277.440000000002</v>
      </c>
      <c r="R716" s="15">
        <f t="shared" si="168"/>
        <v>37014.588000000003</v>
      </c>
      <c r="S716" s="15">
        <f t="shared" si="169"/>
        <v>2125.44</v>
      </c>
      <c r="T716" s="17"/>
      <c r="U716" s="17"/>
      <c r="V716" s="17"/>
      <c r="W716" s="17"/>
      <c r="X716" s="17"/>
      <c r="Y716" s="17"/>
      <c r="Z716" s="17"/>
    </row>
    <row r="717" spans="1:26" x14ac:dyDescent="0.2">
      <c r="A717" s="13"/>
      <c r="B717" s="13"/>
      <c r="C717" s="13">
        <v>200083</v>
      </c>
      <c r="D717" s="13" t="s">
        <v>252</v>
      </c>
      <c r="E717" s="13" t="s">
        <v>36</v>
      </c>
      <c r="F717" s="13" t="s">
        <v>34</v>
      </c>
      <c r="G717" s="13">
        <v>501503</v>
      </c>
      <c r="H717" s="13">
        <v>13</v>
      </c>
      <c r="I717" s="15">
        <v>204840</v>
      </c>
      <c r="J717" s="15">
        <v>0</v>
      </c>
      <c r="K717" s="15">
        <v>17070</v>
      </c>
      <c r="L717" s="15">
        <f t="shared" si="164"/>
        <v>11574.119999999999</v>
      </c>
      <c r="M717" s="15">
        <f t="shared" si="165"/>
        <v>123.60000000000001</v>
      </c>
      <c r="N717" s="16"/>
      <c r="O717" s="16"/>
      <c r="P717" s="15">
        <f t="shared" si="166"/>
        <v>3482.28</v>
      </c>
      <c r="Q717" s="15">
        <f t="shared" si="167"/>
        <v>57277.440000000002</v>
      </c>
      <c r="R717" s="15">
        <f t="shared" si="168"/>
        <v>37014.588000000003</v>
      </c>
      <c r="S717" s="15">
        <f t="shared" si="169"/>
        <v>2125.44</v>
      </c>
      <c r="T717" s="17"/>
      <c r="U717" s="17"/>
      <c r="V717" s="17"/>
      <c r="W717" s="17"/>
      <c r="X717" s="17"/>
      <c r="Y717" s="17"/>
      <c r="Z717" s="17"/>
    </row>
    <row r="718" spans="1:26" x14ac:dyDescent="0.2">
      <c r="A718" s="13"/>
      <c r="B718" s="13"/>
      <c r="C718" s="13">
        <v>200084</v>
      </c>
      <c r="D718" s="13" t="s">
        <v>252</v>
      </c>
      <c r="E718" s="13" t="s">
        <v>36</v>
      </c>
      <c r="F718" s="13" t="s">
        <v>34</v>
      </c>
      <c r="G718" s="13">
        <v>501503</v>
      </c>
      <c r="H718" s="13">
        <v>13</v>
      </c>
      <c r="I718" s="15">
        <v>204840</v>
      </c>
      <c r="J718" s="15">
        <v>0</v>
      </c>
      <c r="K718" s="15">
        <v>17070</v>
      </c>
      <c r="L718" s="15">
        <f t="shared" si="164"/>
        <v>11574.119999999999</v>
      </c>
      <c r="M718" s="15">
        <f t="shared" si="165"/>
        <v>123.60000000000001</v>
      </c>
      <c r="N718" s="16"/>
      <c r="O718" s="16"/>
      <c r="P718" s="15">
        <f t="shared" si="166"/>
        <v>3482.28</v>
      </c>
      <c r="Q718" s="15">
        <f t="shared" si="167"/>
        <v>57277.440000000002</v>
      </c>
      <c r="R718" s="15">
        <f t="shared" si="168"/>
        <v>37014.588000000003</v>
      </c>
      <c r="S718" s="15">
        <f t="shared" si="169"/>
        <v>2125.44</v>
      </c>
      <c r="T718" s="17"/>
      <c r="U718" s="17"/>
      <c r="V718" s="17"/>
      <c r="W718" s="17"/>
      <c r="X718" s="17"/>
      <c r="Y718" s="17"/>
      <c r="Z718" s="17"/>
    </row>
    <row r="719" spans="1:26" x14ac:dyDescent="0.2">
      <c r="A719" s="13"/>
      <c r="B719" s="13"/>
      <c r="C719" s="13">
        <v>200085</v>
      </c>
      <c r="D719" s="13" t="s">
        <v>252</v>
      </c>
      <c r="E719" s="13" t="s">
        <v>36</v>
      </c>
      <c r="F719" s="13" t="s">
        <v>37</v>
      </c>
      <c r="G719" s="13">
        <v>501503</v>
      </c>
      <c r="H719" s="13">
        <v>13</v>
      </c>
      <c r="I719" s="15">
        <v>204840</v>
      </c>
      <c r="J719" s="15">
        <v>0</v>
      </c>
      <c r="K719" s="15">
        <v>17070</v>
      </c>
      <c r="L719" s="15">
        <f t="shared" si="164"/>
        <v>11574.119999999999</v>
      </c>
      <c r="M719" s="15">
        <f t="shared" si="165"/>
        <v>123.60000000000001</v>
      </c>
      <c r="N719" s="16"/>
      <c r="O719" s="16"/>
      <c r="P719" s="15">
        <f t="shared" si="166"/>
        <v>3482.28</v>
      </c>
      <c r="Q719" s="15">
        <f t="shared" si="167"/>
        <v>57277.440000000002</v>
      </c>
      <c r="R719" s="15">
        <f t="shared" si="168"/>
        <v>37014.588000000003</v>
      </c>
      <c r="S719" s="15">
        <f t="shared" si="169"/>
        <v>2125.44</v>
      </c>
      <c r="T719" s="17"/>
      <c r="U719" s="17"/>
      <c r="V719" s="17"/>
      <c r="W719" s="17"/>
      <c r="X719" s="17"/>
      <c r="Y719" s="17"/>
      <c r="Z719" s="17"/>
    </row>
    <row r="720" spans="1:26" x14ac:dyDescent="0.2">
      <c r="A720" s="13"/>
      <c r="B720" s="13"/>
      <c r="C720" s="13">
        <v>200087</v>
      </c>
      <c r="D720" s="13" t="s">
        <v>252</v>
      </c>
      <c r="E720" s="13" t="s">
        <v>36</v>
      </c>
      <c r="F720" s="13" t="s">
        <v>37</v>
      </c>
      <c r="G720" s="13">
        <v>501503</v>
      </c>
      <c r="H720" s="13">
        <v>13</v>
      </c>
      <c r="I720" s="15">
        <v>204840</v>
      </c>
      <c r="J720" s="15">
        <v>0</v>
      </c>
      <c r="K720" s="15">
        <v>17070</v>
      </c>
      <c r="L720" s="15">
        <f t="shared" si="164"/>
        <v>11574.119999999999</v>
      </c>
      <c r="M720" s="15">
        <f t="shared" si="165"/>
        <v>123.60000000000001</v>
      </c>
      <c r="N720" s="16"/>
      <c r="O720" s="16"/>
      <c r="P720" s="15">
        <f t="shared" si="166"/>
        <v>3482.28</v>
      </c>
      <c r="Q720" s="15">
        <f t="shared" si="167"/>
        <v>57277.440000000002</v>
      </c>
      <c r="R720" s="15">
        <f t="shared" si="168"/>
        <v>37014.588000000003</v>
      </c>
      <c r="S720" s="15">
        <f t="shared" si="169"/>
        <v>2125.44</v>
      </c>
      <c r="T720" s="17"/>
      <c r="U720" s="17"/>
      <c r="V720" s="17"/>
      <c r="W720" s="17"/>
      <c r="X720" s="17"/>
      <c r="Y720" s="17"/>
      <c r="Z720" s="17"/>
    </row>
    <row r="721" spans="1:26" x14ac:dyDescent="0.2">
      <c r="A721" s="13"/>
      <c r="B721" s="13"/>
      <c r="C721" s="13">
        <v>200089</v>
      </c>
      <c r="D721" s="13" t="s">
        <v>252</v>
      </c>
      <c r="E721" s="13" t="s">
        <v>36</v>
      </c>
      <c r="F721" s="13" t="s">
        <v>37</v>
      </c>
      <c r="G721" s="13">
        <v>501503</v>
      </c>
      <c r="H721" s="13">
        <v>13</v>
      </c>
      <c r="I721" s="15">
        <v>204840</v>
      </c>
      <c r="J721" s="15">
        <v>0</v>
      </c>
      <c r="K721" s="15">
        <v>17070</v>
      </c>
      <c r="L721" s="15">
        <f t="shared" si="164"/>
        <v>11574.119999999999</v>
      </c>
      <c r="M721" s="15">
        <f t="shared" si="165"/>
        <v>123.60000000000001</v>
      </c>
      <c r="N721" s="16"/>
      <c r="O721" s="16"/>
      <c r="P721" s="15">
        <f t="shared" si="166"/>
        <v>3482.28</v>
      </c>
      <c r="Q721" s="15">
        <f t="shared" si="167"/>
        <v>57277.440000000002</v>
      </c>
      <c r="R721" s="15">
        <f t="shared" si="168"/>
        <v>37014.588000000003</v>
      </c>
      <c r="S721" s="15">
        <f t="shared" si="169"/>
        <v>2125.44</v>
      </c>
      <c r="T721" s="17"/>
      <c r="U721" s="17"/>
      <c r="V721" s="17"/>
      <c r="W721" s="17"/>
      <c r="X721" s="17"/>
      <c r="Y721" s="17"/>
      <c r="Z721" s="17"/>
    </row>
    <row r="722" spans="1:26" x14ac:dyDescent="0.2">
      <c r="A722" s="13"/>
      <c r="B722" s="13"/>
      <c r="C722" s="13">
        <v>200091</v>
      </c>
      <c r="D722" s="13" t="s">
        <v>255</v>
      </c>
      <c r="E722" s="13" t="s">
        <v>36</v>
      </c>
      <c r="F722" s="13" t="s">
        <v>34</v>
      </c>
      <c r="G722" s="13">
        <v>501503</v>
      </c>
      <c r="H722" s="13">
        <v>1312</v>
      </c>
      <c r="I722" s="15">
        <v>228660</v>
      </c>
      <c r="J722" s="15">
        <v>0</v>
      </c>
      <c r="K722" s="15">
        <v>19055</v>
      </c>
      <c r="L722" s="15">
        <f t="shared" si="164"/>
        <v>11574.119999999999</v>
      </c>
      <c r="M722" s="15">
        <f t="shared" si="165"/>
        <v>123.60000000000001</v>
      </c>
      <c r="N722" s="16"/>
      <c r="O722" s="16"/>
      <c r="P722" s="15">
        <f t="shared" si="166"/>
        <v>3887.2200000000003</v>
      </c>
      <c r="Q722" s="15">
        <f t="shared" si="167"/>
        <v>57277.440000000002</v>
      </c>
      <c r="R722" s="15">
        <f t="shared" si="168"/>
        <v>41318.862000000001</v>
      </c>
      <c r="S722" s="15">
        <f t="shared" si="169"/>
        <v>2125.44</v>
      </c>
      <c r="T722" s="17"/>
      <c r="U722" s="17"/>
      <c r="V722" s="17"/>
      <c r="W722" s="17"/>
      <c r="X722" s="17"/>
      <c r="Y722" s="17"/>
      <c r="Z722" s="17"/>
    </row>
    <row r="723" spans="1:26" x14ac:dyDescent="0.2">
      <c r="A723" s="13"/>
      <c r="B723" s="13"/>
      <c r="C723" s="13">
        <v>200092</v>
      </c>
      <c r="D723" s="13" t="s">
        <v>252</v>
      </c>
      <c r="E723" s="13" t="s">
        <v>36</v>
      </c>
      <c r="F723" s="13" t="s">
        <v>34</v>
      </c>
      <c r="G723" s="13">
        <v>501503</v>
      </c>
      <c r="H723" s="13">
        <v>13</v>
      </c>
      <c r="I723" s="15">
        <v>204840</v>
      </c>
      <c r="J723" s="15">
        <v>0</v>
      </c>
      <c r="K723" s="15">
        <v>17070</v>
      </c>
      <c r="L723" s="15">
        <f t="shared" si="164"/>
        <v>11574.119999999999</v>
      </c>
      <c r="M723" s="15">
        <f t="shared" si="165"/>
        <v>123.60000000000001</v>
      </c>
      <c r="N723" s="16"/>
      <c r="O723" s="16"/>
      <c r="P723" s="15">
        <f t="shared" si="166"/>
        <v>3482.28</v>
      </c>
      <c r="Q723" s="15">
        <f t="shared" si="167"/>
        <v>57277.440000000002</v>
      </c>
      <c r="R723" s="15">
        <f t="shared" si="168"/>
        <v>37014.588000000003</v>
      </c>
      <c r="S723" s="15">
        <f t="shared" si="169"/>
        <v>2125.44</v>
      </c>
      <c r="T723" s="17"/>
      <c r="U723" s="17"/>
      <c r="V723" s="17"/>
      <c r="W723" s="17"/>
      <c r="X723" s="17"/>
      <c r="Y723" s="17"/>
      <c r="Z723" s="17"/>
    </row>
    <row r="724" spans="1:26" x14ac:dyDescent="0.2">
      <c r="A724" s="13"/>
      <c r="B724" s="13"/>
      <c r="C724" s="13">
        <v>200093</v>
      </c>
      <c r="D724" s="13" t="s">
        <v>252</v>
      </c>
      <c r="E724" s="13" t="s">
        <v>36</v>
      </c>
      <c r="F724" s="13" t="s">
        <v>34</v>
      </c>
      <c r="G724" s="13">
        <v>501503</v>
      </c>
      <c r="H724" s="13">
        <v>13</v>
      </c>
      <c r="I724" s="15">
        <v>204840</v>
      </c>
      <c r="J724" s="15">
        <v>0</v>
      </c>
      <c r="K724" s="15">
        <v>17070</v>
      </c>
      <c r="L724" s="15">
        <f t="shared" si="164"/>
        <v>11574.119999999999</v>
      </c>
      <c r="M724" s="15">
        <f t="shared" si="165"/>
        <v>123.60000000000001</v>
      </c>
      <c r="N724" s="16"/>
      <c r="O724" s="16"/>
      <c r="P724" s="15">
        <f t="shared" si="166"/>
        <v>3482.28</v>
      </c>
      <c r="Q724" s="15">
        <f t="shared" si="167"/>
        <v>57277.440000000002</v>
      </c>
      <c r="R724" s="15">
        <f t="shared" si="168"/>
        <v>37014.588000000003</v>
      </c>
      <c r="S724" s="15">
        <f t="shared" si="169"/>
        <v>2125.44</v>
      </c>
      <c r="T724" s="17"/>
      <c r="U724" s="17"/>
      <c r="V724" s="17"/>
      <c r="W724" s="17"/>
      <c r="X724" s="17"/>
      <c r="Y724" s="17"/>
      <c r="Z724" s="17"/>
    </row>
    <row r="725" spans="1:26" x14ac:dyDescent="0.2">
      <c r="A725" s="13"/>
      <c r="B725" s="13"/>
      <c r="C725" s="13">
        <v>200094</v>
      </c>
      <c r="D725" s="13" t="s">
        <v>252</v>
      </c>
      <c r="E725" s="13" t="s">
        <v>36</v>
      </c>
      <c r="F725" s="13" t="s">
        <v>34</v>
      </c>
      <c r="G725" s="13">
        <v>501503</v>
      </c>
      <c r="H725" s="13">
        <v>13</v>
      </c>
      <c r="I725" s="15">
        <v>204840</v>
      </c>
      <c r="J725" s="15">
        <v>0</v>
      </c>
      <c r="K725" s="15">
        <v>17070</v>
      </c>
      <c r="L725" s="15">
        <f t="shared" si="164"/>
        <v>11574.119999999999</v>
      </c>
      <c r="M725" s="15">
        <f t="shared" si="165"/>
        <v>123.60000000000001</v>
      </c>
      <c r="N725" s="16"/>
      <c r="O725" s="16"/>
      <c r="P725" s="15">
        <f t="shared" si="166"/>
        <v>3482.28</v>
      </c>
      <c r="Q725" s="15">
        <f t="shared" si="167"/>
        <v>57277.440000000002</v>
      </c>
      <c r="R725" s="15">
        <f t="shared" si="168"/>
        <v>37014.588000000003</v>
      </c>
      <c r="S725" s="15">
        <f t="shared" si="169"/>
        <v>2125.44</v>
      </c>
      <c r="T725" s="17"/>
      <c r="U725" s="17"/>
      <c r="V725" s="17"/>
      <c r="W725" s="17"/>
      <c r="X725" s="17"/>
      <c r="Y725" s="17"/>
      <c r="Z725" s="17"/>
    </row>
    <row r="726" spans="1:26" x14ac:dyDescent="0.2">
      <c r="A726" s="13"/>
      <c r="B726" s="13"/>
      <c r="C726" s="13">
        <v>200095</v>
      </c>
      <c r="D726" s="13" t="s">
        <v>255</v>
      </c>
      <c r="E726" s="13" t="s">
        <v>36</v>
      </c>
      <c r="F726" s="13" t="s">
        <v>34</v>
      </c>
      <c r="G726" s="13">
        <v>501503</v>
      </c>
      <c r="H726" s="13">
        <v>1312</v>
      </c>
      <c r="I726" s="15">
        <v>228660</v>
      </c>
      <c r="J726" s="15">
        <v>0</v>
      </c>
      <c r="K726" s="15">
        <v>19055</v>
      </c>
      <c r="L726" s="15">
        <f t="shared" si="164"/>
        <v>11574.119999999999</v>
      </c>
      <c r="M726" s="15">
        <f t="shared" si="165"/>
        <v>123.60000000000001</v>
      </c>
      <c r="N726" s="16"/>
      <c r="O726" s="16"/>
      <c r="P726" s="15">
        <f t="shared" si="166"/>
        <v>3887.2200000000003</v>
      </c>
      <c r="Q726" s="15">
        <f t="shared" si="167"/>
        <v>57277.440000000002</v>
      </c>
      <c r="R726" s="15">
        <f t="shared" si="168"/>
        <v>41318.862000000001</v>
      </c>
      <c r="S726" s="15">
        <f t="shared" si="169"/>
        <v>2125.44</v>
      </c>
      <c r="T726" s="17"/>
      <c r="U726" s="17"/>
      <c r="V726" s="17"/>
      <c r="W726" s="17"/>
      <c r="X726" s="17"/>
      <c r="Y726" s="17"/>
      <c r="Z726" s="17"/>
    </row>
    <row r="727" spans="1:26" x14ac:dyDescent="0.2">
      <c r="A727" s="13"/>
      <c r="B727" s="13"/>
      <c r="C727" s="13">
        <v>200096</v>
      </c>
      <c r="D727" s="13" t="s">
        <v>252</v>
      </c>
      <c r="E727" s="13" t="s">
        <v>36</v>
      </c>
      <c r="F727" s="13" t="s">
        <v>34</v>
      </c>
      <c r="G727" s="13">
        <v>501503</v>
      </c>
      <c r="H727" s="13">
        <v>13</v>
      </c>
      <c r="I727" s="15">
        <v>204840</v>
      </c>
      <c r="J727" s="15">
        <v>0</v>
      </c>
      <c r="K727" s="15">
        <v>17070</v>
      </c>
      <c r="L727" s="15">
        <f t="shared" si="164"/>
        <v>11574.119999999999</v>
      </c>
      <c r="M727" s="15">
        <f t="shared" si="165"/>
        <v>123.60000000000001</v>
      </c>
      <c r="N727" s="16"/>
      <c r="O727" s="16"/>
      <c r="P727" s="15">
        <f t="shared" si="166"/>
        <v>3482.28</v>
      </c>
      <c r="Q727" s="15">
        <f t="shared" si="167"/>
        <v>57277.440000000002</v>
      </c>
      <c r="R727" s="15">
        <f t="shared" si="168"/>
        <v>37014.588000000003</v>
      </c>
      <c r="S727" s="15">
        <f t="shared" si="169"/>
        <v>2125.44</v>
      </c>
      <c r="T727" s="17"/>
      <c r="U727" s="17"/>
      <c r="V727" s="17"/>
      <c r="W727" s="17"/>
      <c r="X727" s="17"/>
      <c r="Y727" s="17"/>
      <c r="Z727" s="17"/>
    </row>
    <row r="728" spans="1:26" x14ac:dyDescent="0.2">
      <c r="A728" s="13"/>
      <c r="B728" s="13"/>
      <c r="C728" s="13">
        <v>200097</v>
      </c>
      <c r="D728" s="13" t="s">
        <v>252</v>
      </c>
      <c r="E728" s="13" t="s">
        <v>36</v>
      </c>
      <c r="F728" s="13" t="s">
        <v>37</v>
      </c>
      <c r="G728" s="13">
        <v>501503</v>
      </c>
      <c r="H728" s="13">
        <v>13</v>
      </c>
      <c r="I728" s="15">
        <v>204840</v>
      </c>
      <c r="J728" s="15">
        <v>0</v>
      </c>
      <c r="K728" s="15">
        <v>17070</v>
      </c>
      <c r="L728" s="15">
        <f t="shared" si="164"/>
        <v>11574.119999999999</v>
      </c>
      <c r="M728" s="15">
        <f t="shared" si="165"/>
        <v>123.60000000000001</v>
      </c>
      <c r="N728" s="16"/>
      <c r="O728" s="16"/>
      <c r="P728" s="15">
        <f t="shared" si="166"/>
        <v>3482.28</v>
      </c>
      <c r="Q728" s="15">
        <f t="shared" si="167"/>
        <v>57277.440000000002</v>
      </c>
      <c r="R728" s="15">
        <f t="shared" si="168"/>
        <v>37014.588000000003</v>
      </c>
      <c r="S728" s="15">
        <f t="shared" si="169"/>
        <v>2125.44</v>
      </c>
      <c r="T728" s="17"/>
      <c r="U728" s="17"/>
      <c r="V728" s="17"/>
      <c r="W728" s="17"/>
      <c r="X728" s="17"/>
      <c r="Y728" s="17"/>
      <c r="Z728" s="17"/>
    </row>
    <row r="729" spans="1:26" x14ac:dyDescent="0.2">
      <c r="A729" s="13"/>
      <c r="B729" s="13"/>
      <c r="C729" s="13">
        <v>200098</v>
      </c>
      <c r="D729" s="13" t="s">
        <v>252</v>
      </c>
      <c r="E729" s="13" t="s">
        <v>36</v>
      </c>
      <c r="F729" s="13" t="s">
        <v>34</v>
      </c>
      <c r="G729" s="13">
        <v>501503</v>
      </c>
      <c r="H729" s="13">
        <v>13</v>
      </c>
      <c r="I729" s="15">
        <v>204840</v>
      </c>
      <c r="J729" s="15">
        <v>0</v>
      </c>
      <c r="K729" s="15">
        <v>17070</v>
      </c>
      <c r="L729" s="15">
        <f t="shared" si="164"/>
        <v>11574.119999999999</v>
      </c>
      <c r="M729" s="15">
        <f t="shared" si="165"/>
        <v>123.60000000000001</v>
      </c>
      <c r="N729" s="16"/>
      <c r="O729" s="16"/>
      <c r="P729" s="15">
        <f t="shared" si="166"/>
        <v>3482.28</v>
      </c>
      <c r="Q729" s="15">
        <f t="shared" si="167"/>
        <v>57277.440000000002</v>
      </c>
      <c r="R729" s="15">
        <f t="shared" si="168"/>
        <v>37014.588000000003</v>
      </c>
      <c r="S729" s="15">
        <f t="shared" si="169"/>
        <v>2125.44</v>
      </c>
      <c r="T729" s="17"/>
      <c r="U729" s="17"/>
      <c r="V729" s="17"/>
      <c r="W729" s="17"/>
      <c r="X729" s="17"/>
      <c r="Y729" s="17"/>
      <c r="Z729" s="17"/>
    </row>
    <row r="730" spans="1:26" x14ac:dyDescent="0.2">
      <c r="A730" s="13"/>
      <c r="B730" s="13"/>
      <c r="C730" s="13">
        <v>200099</v>
      </c>
      <c r="D730" s="13" t="s">
        <v>252</v>
      </c>
      <c r="E730" s="13" t="s">
        <v>36</v>
      </c>
      <c r="F730" s="13" t="s">
        <v>34</v>
      </c>
      <c r="G730" s="13">
        <v>501503</v>
      </c>
      <c r="H730" s="13">
        <v>13</v>
      </c>
      <c r="I730" s="15">
        <v>204840</v>
      </c>
      <c r="J730" s="15">
        <v>0</v>
      </c>
      <c r="K730" s="15">
        <v>17070</v>
      </c>
      <c r="L730" s="15">
        <f t="shared" si="164"/>
        <v>11574.119999999999</v>
      </c>
      <c r="M730" s="15">
        <f t="shared" si="165"/>
        <v>123.60000000000001</v>
      </c>
      <c r="N730" s="16"/>
      <c r="O730" s="16"/>
      <c r="P730" s="15">
        <f t="shared" si="166"/>
        <v>3482.28</v>
      </c>
      <c r="Q730" s="15">
        <f t="shared" si="167"/>
        <v>57277.440000000002</v>
      </c>
      <c r="R730" s="15">
        <f t="shared" si="168"/>
        <v>37014.588000000003</v>
      </c>
      <c r="S730" s="15">
        <f t="shared" si="169"/>
        <v>2125.44</v>
      </c>
      <c r="T730" s="17"/>
      <c r="U730" s="17"/>
      <c r="V730" s="17"/>
      <c r="W730" s="17"/>
      <c r="X730" s="17"/>
      <c r="Y730" s="17"/>
      <c r="Z730" s="17"/>
    </row>
    <row r="731" spans="1:26" x14ac:dyDescent="0.2">
      <c r="A731" s="13"/>
      <c r="B731" s="13"/>
      <c r="C731" s="13">
        <v>200100</v>
      </c>
      <c r="D731" s="13" t="s">
        <v>252</v>
      </c>
      <c r="E731" s="13" t="s">
        <v>36</v>
      </c>
      <c r="F731" s="13" t="s">
        <v>34</v>
      </c>
      <c r="G731" s="13">
        <v>501503</v>
      </c>
      <c r="H731" s="13">
        <v>13</v>
      </c>
      <c r="I731" s="15">
        <v>204840</v>
      </c>
      <c r="J731" s="15">
        <v>0</v>
      </c>
      <c r="K731" s="15">
        <v>17070</v>
      </c>
      <c r="L731" s="15">
        <f t="shared" si="164"/>
        <v>11574.119999999999</v>
      </c>
      <c r="M731" s="15">
        <f t="shared" si="165"/>
        <v>123.60000000000001</v>
      </c>
      <c r="N731" s="16"/>
      <c r="O731" s="16"/>
      <c r="P731" s="15">
        <f t="shared" si="166"/>
        <v>3482.28</v>
      </c>
      <c r="Q731" s="15">
        <f t="shared" si="167"/>
        <v>57277.440000000002</v>
      </c>
      <c r="R731" s="15">
        <f t="shared" si="168"/>
        <v>37014.588000000003</v>
      </c>
      <c r="S731" s="15">
        <f t="shared" si="169"/>
        <v>2125.44</v>
      </c>
      <c r="T731" s="17"/>
      <c r="U731" s="17"/>
      <c r="V731" s="17"/>
      <c r="W731" s="17"/>
      <c r="X731" s="17"/>
      <c r="Y731" s="17"/>
      <c r="Z731" s="17"/>
    </row>
    <row r="732" spans="1:26" x14ac:dyDescent="0.2">
      <c r="A732" s="13"/>
      <c r="B732" s="13"/>
      <c r="C732" s="13">
        <v>200101</v>
      </c>
      <c r="D732" s="13" t="s">
        <v>252</v>
      </c>
      <c r="E732" s="13" t="s">
        <v>36</v>
      </c>
      <c r="F732" s="13" t="s">
        <v>34</v>
      </c>
      <c r="G732" s="13">
        <v>501503</v>
      </c>
      <c r="H732" s="13">
        <v>13</v>
      </c>
      <c r="I732" s="15">
        <v>204840</v>
      </c>
      <c r="J732" s="15">
        <v>0</v>
      </c>
      <c r="K732" s="15">
        <v>17070</v>
      </c>
      <c r="L732" s="15">
        <f t="shared" si="164"/>
        <v>11574.119999999999</v>
      </c>
      <c r="M732" s="15">
        <f t="shared" si="165"/>
        <v>123.60000000000001</v>
      </c>
      <c r="N732" s="16"/>
      <c r="O732" s="16"/>
      <c r="P732" s="15">
        <f t="shared" si="166"/>
        <v>3482.28</v>
      </c>
      <c r="Q732" s="15">
        <f t="shared" si="167"/>
        <v>57277.440000000002</v>
      </c>
      <c r="R732" s="15">
        <f t="shared" si="168"/>
        <v>37014.588000000003</v>
      </c>
      <c r="S732" s="15">
        <f t="shared" si="169"/>
        <v>2125.44</v>
      </c>
      <c r="T732" s="17"/>
      <c r="U732" s="17"/>
      <c r="V732" s="17"/>
      <c r="W732" s="17"/>
      <c r="X732" s="17"/>
      <c r="Y732" s="17"/>
      <c r="Z732" s="17"/>
    </row>
    <row r="733" spans="1:26" x14ac:dyDescent="0.2">
      <c r="A733" s="13"/>
      <c r="B733" s="13"/>
      <c r="C733" s="13">
        <v>200102</v>
      </c>
      <c r="D733" s="13" t="s">
        <v>252</v>
      </c>
      <c r="E733" s="13" t="s">
        <v>36</v>
      </c>
      <c r="F733" s="13" t="s">
        <v>34</v>
      </c>
      <c r="G733" s="13">
        <v>501503</v>
      </c>
      <c r="H733" s="13">
        <v>13</v>
      </c>
      <c r="I733" s="15">
        <v>204840</v>
      </c>
      <c r="J733" s="15">
        <v>0</v>
      </c>
      <c r="K733" s="15">
        <v>17070</v>
      </c>
      <c r="L733" s="15">
        <f t="shared" si="164"/>
        <v>11574.119999999999</v>
      </c>
      <c r="M733" s="15">
        <f t="shared" si="165"/>
        <v>123.60000000000001</v>
      </c>
      <c r="N733" s="16"/>
      <c r="O733" s="16"/>
      <c r="P733" s="15">
        <f t="shared" si="166"/>
        <v>3482.28</v>
      </c>
      <c r="Q733" s="15">
        <f t="shared" si="167"/>
        <v>57277.440000000002</v>
      </c>
      <c r="R733" s="15">
        <f t="shared" si="168"/>
        <v>37014.588000000003</v>
      </c>
      <c r="S733" s="15">
        <f t="shared" si="169"/>
        <v>2125.44</v>
      </c>
      <c r="T733" s="17"/>
      <c r="U733" s="17"/>
      <c r="V733" s="17"/>
      <c r="W733" s="17"/>
      <c r="X733" s="17"/>
      <c r="Y733" s="17"/>
      <c r="Z733" s="17"/>
    </row>
    <row r="734" spans="1:26" x14ac:dyDescent="0.2">
      <c r="A734" s="13"/>
      <c r="B734" s="13"/>
      <c r="C734" s="13">
        <v>200103</v>
      </c>
      <c r="D734" s="13" t="s">
        <v>252</v>
      </c>
      <c r="E734" s="13" t="s">
        <v>36</v>
      </c>
      <c r="F734" s="13" t="s">
        <v>34</v>
      </c>
      <c r="G734" s="13">
        <v>501503</v>
      </c>
      <c r="H734" s="13">
        <v>13</v>
      </c>
      <c r="I734" s="15">
        <v>204840</v>
      </c>
      <c r="J734" s="15">
        <v>0</v>
      </c>
      <c r="K734" s="15">
        <v>17070</v>
      </c>
      <c r="L734" s="15">
        <f t="shared" si="164"/>
        <v>11574.119999999999</v>
      </c>
      <c r="M734" s="15">
        <f t="shared" si="165"/>
        <v>123.60000000000001</v>
      </c>
      <c r="N734" s="16"/>
      <c r="O734" s="16"/>
      <c r="P734" s="15">
        <f t="shared" si="166"/>
        <v>3482.28</v>
      </c>
      <c r="Q734" s="15">
        <f t="shared" si="167"/>
        <v>57277.440000000002</v>
      </c>
      <c r="R734" s="15">
        <f t="shared" si="168"/>
        <v>37014.588000000003</v>
      </c>
      <c r="S734" s="15">
        <f t="shared" si="169"/>
        <v>2125.44</v>
      </c>
      <c r="T734" s="17"/>
      <c r="U734" s="17"/>
      <c r="V734" s="17"/>
      <c r="W734" s="17"/>
      <c r="X734" s="17"/>
      <c r="Y734" s="17"/>
      <c r="Z734" s="17"/>
    </row>
    <row r="735" spans="1:26" x14ac:dyDescent="0.2">
      <c r="A735" s="13"/>
      <c r="B735" s="13"/>
      <c r="C735" s="13">
        <v>200104</v>
      </c>
      <c r="D735" s="13" t="s">
        <v>252</v>
      </c>
      <c r="E735" s="13" t="s">
        <v>36</v>
      </c>
      <c r="F735" s="13" t="s">
        <v>34</v>
      </c>
      <c r="G735" s="13">
        <v>501503</v>
      </c>
      <c r="H735" s="13">
        <v>13</v>
      </c>
      <c r="I735" s="15">
        <v>204840</v>
      </c>
      <c r="J735" s="15">
        <v>0</v>
      </c>
      <c r="K735" s="15">
        <v>17070</v>
      </c>
      <c r="L735" s="15">
        <f t="shared" si="164"/>
        <v>11574.119999999999</v>
      </c>
      <c r="M735" s="15">
        <f t="shared" si="165"/>
        <v>123.60000000000001</v>
      </c>
      <c r="N735" s="16"/>
      <c r="O735" s="16"/>
      <c r="P735" s="15">
        <f t="shared" si="166"/>
        <v>3482.28</v>
      </c>
      <c r="Q735" s="15">
        <f t="shared" si="167"/>
        <v>57277.440000000002</v>
      </c>
      <c r="R735" s="15">
        <f t="shared" si="168"/>
        <v>37014.588000000003</v>
      </c>
      <c r="S735" s="15">
        <f t="shared" si="169"/>
        <v>2125.44</v>
      </c>
      <c r="T735" s="17"/>
      <c r="U735" s="17"/>
      <c r="V735" s="17"/>
      <c r="W735" s="17"/>
      <c r="X735" s="17"/>
      <c r="Y735" s="17"/>
      <c r="Z735" s="17"/>
    </row>
    <row r="736" spans="1:26" x14ac:dyDescent="0.2">
      <c r="A736" s="13"/>
      <c r="B736" s="13"/>
      <c r="C736" s="13">
        <v>200203</v>
      </c>
      <c r="D736" s="13" t="s">
        <v>70</v>
      </c>
      <c r="E736" s="13" t="s">
        <v>36</v>
      </c>
      <c r="F736" s="13" t="s">
        <v>37</v>
      </c>
      <c r="G736" s="13">
        <v>501503</v>
      </c>
      <c r="H736" s="13">
        <v>11</v>
      </c>
      <c r="I736" s="15">
        <v>261108</v>
      </c>
      <c r="J736" s="15">
        <v>0</v>
      </c>
      <c r="K736" s="15">
        <v>21759</v>
      </c>
      <c r="L736" s="15">
        <f t="shared" si="164"/>
        <v>11574.119999999999</v>
      </c>
      <c r="M736" s="15">
        <f t="shared" si="165"/>
        <v>123.60000000000001</v>
      </c>
      <c r="N736" s="16"/>
      <c r="O736" s="16"/>
      <c r="P736" s="15">
        <f t="shared" si="166"/>
        <v>4438.8360000000002</v>
      </c>
      <c r="Q736" s="15">
        <f t="shared" si="167"/>
        <v>57277.440000000002</v>
      </c>
      <c r="R736" s="15">
        <f t="shared" si="168"/>
        <v>47182.215600000003</v>
      </c>
      <c r="S736" s="15">
        <f t="shared" si="169"/>
        <v>2125.44</v>
      </c>
      <c r="T736" s="17"/>
      <c r="U736" s="17"/>
      <c r="V736" s="17"/>
      <c r="W736" s="17"/>
      <c r="X736" s="17"/>
      <c r="Y736" s="17"/>
      <c r="Z736" s="17"/>
    </row>
    <row r="737" spans="1:26" x14ac:dyDescent="0.2">
      <c r="A737" s="13"/>
      <c r="B737" s="13"/>
      <c r="C737" s="13">
        <v>200258</v>
      </c>
      <c r="D737" s="13" t="s">
        <v>257</v>
      </c>
      <c r="E737" s="13" t="s">
        <v>36</v>
      </c>
      <c r="F737" s="13" t="s">
        <v>34</v>
      </c>
      <c r="G737" s="13">
        <v>501503</v>
      </c>
      <c r="H737" s="13">
        <v>8</v>
      </c>
      <c r="I737" s="15">
        <v>382524</v>
      </c>
      <c r="J737" s="15">
        <v>0</v>
      </c>
      <c r="K737" s="15">
        <v>31877</v>
      </c>
      <c r="L737" s="15">
        <f t="shared" si="164"/>
        <v>11574.119999999999</v>
      </c>
      <c r="M737" s="15">
        <f t="shared" si="165"/>
        <v>123.60000000000001</v>
      </c>
      <c r="N737" s="16"/>
      <c r="O737" s="16"/>
      <c r="P737" s="15">
        <f t="shared" si="166"/>
        <v>6502.9080000000004</v>
      </c>
      <c r="Q737" s="15">
        <f t="shared" si="167"/>
        <v>57277.440000000002</v>
      </c>
      <c r="R737" s="15">
        <f t="shared" si="168"/>
        <v>69122.086800000005</v>
      </c>
      <c r="S737" s="15">
        <f t="shared" si="169"/>
        <v>2125.44</v>
      </c>
      <c r="T737" s="17"/>
      <c r="U737" s="17"/>
      <c r="V737" s="17"/>
      <c r="W737" s="17"/>
      <c r="X737" s="17"/>
      <c r="Y737" s="17"/>
      <c r="Z737" s="17"/>
    </row>
    <row r="738" spans="1:26" x14ac:dyDescent="0.2">
      <c r="A738" s="13"/>
      <c r="B738" s="13"/>
      <c r="C738" s="13">
        <v>200264</v>
      </c>
      <c r="D738" s="13" t="s">
        <v>252</v>
      </c>
      <c r="E738" s="13" t="s">
        <v>36</v>
      </c>
      <c r="F738" s="13" t="s">
        <v>37</v>
      </c>
      <c r="G738" s="13">
        <v>501503</v>
      </c>
      <c r="H738" s="13">
        <v>13</v>
      </c>
      <c r="I738" s="15">
        <v>204840</v>
      </c>
      <c r="J738" s="15">
        <v>0</v>
      </c>
      <c r="K738" s="15">
        <v>17070</v>
      </c>
      <c r="L738" s="15">
        <f t="shared" si="164"/>
        <v>11574.119999999999</v>
      </c>
      <c r="M738" s="15">
        <f t="shared" si="165"/>
        <v>123.60000000000001</v>
      </c>
      <c r="N738" s="16"/>
      <c r="O738" s="16"/>
      <c r="P738" s="15">
        <f t="shared" si="166"/>
        <v>3482.28</v>
      </c>
      <c r="Q738" s="15">
        <f t="shared" si="167"/>
        <v>57277.440000000002</v>
      </c>
      <c r="R738" s="15">
        <f t="shared" si="168"/>
        <v>37014.588000000003</v>
      </c>
      <c r="S738" s="15">
        <f t="shared" si="169"/>
        <v>2125.44</v>
      </c>
      <c r="T738" s="17"/>
      <c r="U738" s="17"/>
      <c r="V738" s="17"/>
      <c r="W738" s="17"/>
      <c r="X738" s="17"/>
      <c r="Y738" s="17"/>
      <c r="Z738" s="17"/>
    </row>
    <row r="739" spans="1:26" x14ac:dyDescent="0.2">
      <c r="A739" s="13"/>
      <c r="B739" s="13"/>
      <c r="C739" s="13">
        <v>200282</v>
      </c>
      <c r="D739" s="13" t="s">
        <v>252</v>
      </c>
      <c r="E739" s="13" t="s">
        <v>36</v>
      </c>
      <c r="F739" s="13" t="s">
        <v>37</v>
      </c>
      <c r="G739" s="13">
        <v>501503</v>
      </c>
      <c r="H739" s="13">
        <v>13</v>
      </c>
      <c r="I739" s="15">
        <v>204840</v>
      </c>
      <c r="J739" s="15">
        <v>0</v>
      </c>
      <c r="K739" s="15">
        <v>17070</v>
      </c>
      <c r="L739" s="15">
        <f t="shared" si="164"/>
        <v>11574.119999999999</v>
      </c>
      <c r="M739" s="15">
        <f t="shared" si="165"/>
        <v>123.60000000000001</v>
      </c>
      <c r="N739" s="16"/>
      <c r="O739" s="16"/>
      <c r="P739" s="15">
        <f t="shared" si="166"/>
        <v>3482.28</v>
      </c>
      <c r="Q739" s="15">
        <f t="shared" si="167"/>
        <v>57277.440000000002</v>
      </c>
      <c r="R739" s="15">
        <f t="shared" si="168"/>
        <v>37014.588000000003</v>
      </c>
      <c r="S739" s="15">
        <f t="shared" si="169"/>
        <v>2125.44</v>
      </c>
      <c r="T739" s="17"/>
      <c r="U739" s="17"/>
      <c r="V739" s="17"/>
      <c r="W739" s="17"/>
      <c r="X739" s="17"/>
      <c r="Y739" s="17"/>
      <c r="Z739" s="17"/>
    </row>
    <row r="740" spans="1:26" x14ac:dyDescent="0.2">
      <c r="A740" s="13"/>
      <c r="B740" s="13"/>
      <c r="C740" s="13">
        <v>200295</v>
      </c>
      <c r="D740" s="13" t="s">
        <v>252</v>
      </c>
      <c r="E740" s="13" t="s">
        <v>36</v>
      </c>
      <c r="F740" s="13" t="s">
        <v>37</v>
      </c>
      <c r="G740" s="13">
        <v>501503</v>
      </c>
      <c r="H740" s="13">
        <v>1312</v>
      </c>
      <c r="I740" s="15">
        <v>192384</v>
      </c>
      <c r="J740" s="15">
        <v>0</v>
      </c>
      <c r="K740" s="15">
        <v>16032</v>
      </c>
      <c r="L740" s="15">
        <f t="shared" si="164"/>
        <v>11574.119999999999</v>
      </c>
      <c r="M740" s="15">
        <f t="shared" si="165"/>
        <v>123.60000000000001</v>
      </c>
      <c r="N740" s="16"/>
      <c r="O740" s="16"/>
      <c r="P740" s="15">
        <f t="shared" si="166"/>
        <v>3270.5280000000002</v>
      </c>
      <c r="Q740" s="15">
        <f t="shared" si="167"/>
        <v>57277.440000000002</v>
      </c>
      <c r="R740" s="15">
        <f t="shared" si="168"/>
        <v>34763.788800000002</v>
      </c>
      <c r="S740" s="15">
        <f t="shared" si="169"/>
        <v>2125.44</v>
      </c>
      <c r="T740" s="17"/>
      <c r="U740" s="17"/>
      <c r="V740" s="17"/>
      <c r="W740" s="17"/>
      <c r="X740" s="17"/>
      <c r="Y740" s="17"/>
      <c r="Z740" s="17"/>
    </row>
    <row r="741" spans="1:26" x14ac:dyDescent="0.2">
      <c r="A741" s="13"/>
      <c r="B741" s="13"/>
      <c r="C741" s="13">
        <v>200298</v>
      </c>
      <c r="D741" s="13" t="s">
        <v>252</v>
      </c>
      <c r="E741" s="13" t="s">
        <v>36</v>
      </c>
      <c r="F741" s="13" t="s">
        <v>37</v>
      </c>
      <c r="G741" s="13">
        <v>501503</v>
      </c>
      <c r="H741" s="13">
        <v>1312</v>
      </c>
      <c r="I741" s="15">
        <v>192384</v>
      </c>
      <c r="J741" s="15">
        <v>0</v>
      </c>
      <c r="K741" s="15">
        <v>16032</v>
      </c>
      <c r="L741" s="15">
        <f t="shared" si="164"/>
        <v>11574.119999999999</v>
      </c>
      <c r="M741" s="15">
        <f t="shared" si="165"/>
        <v>123.60000000000001</v>
      </c>
      <c r="N741" s="16"/>
      <c r="O741" s="16"/>
      <c r="P741" s="15">
        <f t="shared" si="166"/>
        <v>3270.5280000000002</v>
      </c>
      <c r="Q741" s="15">
        <f t="shared" si="167"/>
        <v>57277.440000000002</v>
      </c>
      <c r="R741" s="15">
        <f t="shared" si="168"/>
        <v>34763.788800000002</v>
      </c>
      <c r="S741" s="15">
        <f t="shared" si="169"/>
        <v>2125.44</v>
      </c>
      <c r="T741" s="17"/>
      <c r="U741" s="17"/>
      <c r="V741" s="17"/>
      <c r="W741" s="17"/>
      <c r="X741" s="17"/>
      <c r="Y741" s="17"/>
      <c r="Z741" s="17"/>
    </row>
    <row r="742" spans="1:26" x14ac:dyDescent="0.2">
      <c r="A742" s="13"/>
      <c r="B742" s="13"/>
      <c r="C742" s="13">
        <v>200350</v>
      </c>
      <c r="D742" s="13" t="s">
        <v>258</v>
      </c>
      <c r="E742" s="13" t="s">
        <v>36</v>
      </c>
      <c r="F742" s="13" t="s">
        <v>34</v>
      </c>
      <c r="G742" s="13">
        <v>501503</v>
      </c>
      <c r="H742" s="13">
        <v>12</v>
      </c>
      <c r="I742" s="15">
        <v>233916</v>
      </c>
      <c r="J742" s="15">
        <v>0</v>
      </c>
      <c r="K742" s="15">
        <v>19493</v>
      </c>
      <c r="L742" s="15">
        <f t="shared" si="164"/>
        <v>11574.119999999999</v>
      </c>
      <c r="M742" s="15">
        <f t="shared" si="165"/>
        <v>123.60000000000001</v>
      </c>
      <c r="N742" s="16"/>
      <c r="O742" s="16"/>
      <c r="P742" s="15">
        <f t="shared" si="166"/>
        <v>3976.5720000000001</v>
      </c>
      <c r="Q742" s="15">
        <f t="shared" si="167"/>
        <v>57277.440000000002</v>
      </c>
      <c r="R742" s="15">
        <f t="shared" si="168"/>
        <v>42268.621200000001</v>
      </c>
      <c r="S742" s="15">
        <f t="shared" si="169"/>
        <v>2125.44</v>
      </c>
      <c r="T742" s="17"/>
      <c r="U742" s="17"/>
      <c r="V742" s="17"/>
      <c r="W742" s="17"/>
      <c r="X742" s="17"/>
      <c r="Y742" s="17"/>
      <c r="Z742" s="17"/>
    </row>
    <row r="743" spans="1:26" x14ac:dyDescent="0.2">
      <c r="A743" s="13"/>
      <c r="B743" s="13"/>
      <c r="C743" s="13">
        <v>200388</v>
      </c>
      <c r="D743" s="13" t="s">
        <v>253</v>
      </c>
      <c r="E743" s="13" t="s">
        <v>36</v>
      </c>
      <c r="F743" s="13" t="s">
        <v>34</v>
      </c>
      <c r="G743" s="13">
        <v>501503</v>
      </c>
      <c r="H743" s="13">
        <v>8</v>
      </c>
      <c r="I743" s="15">
        <v>382524</v>
      </c>
      <c r="J743" s="15">
        <v>0</v>
      </c>
      <c r="K743" s="15">
        <v>31877</v>
      </c>
      <c r="L743" s="15">
        <f t="shared" si="164"/>
        <v>11574.119999999999</v>
      </c>
      <c r="M743" s="15">
        <f t="shared" si="165"/>
        <v>123.60000000000001</v>
      </c>
      <c r="N743" s="16"/>
      <c r="O743" s="16"/>
      <c r="P743" s="15">
        <f t="shared" si="166"/>
        <v>6502.9080000000004</v>
      </c>
      <c r="Q743" s="15">
        <f t="shared" si="167"/>
        <v>57277.440000000002</v>
      </c>
      <c r="R743" s="15">
        <f t="shared" si="168"/>
        <v>69122.086800000005</v>
      </c>
      <c r="S743" s="15">
        <f t="shared" si="169"/>
        <v>2125.44</v>
      </c>
      <c r="T743" s="17"/>
      <c r="U743" s="17"/>
      <c r="V743" s="17"/>
      <c r="W743" s="17"/>
      <c r="X743" s="17"/>
      <c r="Y743" s="17"/>
      <c r="Z743" s="17"/>
    </row>
    <row r="744" spans="1:26" x14ac:dyDescent="0.2">
      <c r="A744" s="13"/>
      <c r="B744" s="13"/>
      <c r="C744" s="13">
        <v>200447</v>
      </c>
      <c r="D744" s="13" t="s">
        <v>252</v>
      </c>
      <c r="E744" s="13" t="s">
        <v>36</v>
      </c>
      <c r="F744" s="13" t="s">
        <v>34</v>
      </c>
      <c r="G744" s="13">
        <v>501503</v>
      </c>
      <c r="H744" s="13">
        <v>1312</v>
      </c>
      <c r="I744" s="15">
        <v>192384</v>
      </c>
      <c r="J744" s="15">
        <v>0</v>
      </c>
      <c r="K744" s="15">
        <v>16032</v>
      </c>
      <c r="L744" s="15">
        <f t="shared" si="164"/>
        <v>11574.119999999999</v>
      </c>
      <c r="M744" s="15">
        <f t="shared" si="165"/>
        <v>123.60000000000001</v>
      </c>
      <c r="N744" s="16"/>
      <c r="O744" s="16"/>
      <c r="P744" s="15">
        <f t="shared" si="166"/>
        <v>3270.5280000000002</v>
      </c>
      <c r="Q744" s="15">
        <f t="shared" si="167"/>
        <v>57277.440000000002</v>
      </c>
      <c r="R744" s="15">
        <f t="shared" si="168"/>
        <v>34763.788800000002</v>
      </c>
      <c r="S744" s="15">
        <f t="shared" si="169"/>
        <v>2125.44</v>
      </c>
      <c r="T744" s="17"/>
      <c r="U744" s="17"/>
      <c r="V744" s="17"/>
      <c r="W744" s="17"/>
      <c r="X744" s="17"/>
      <c r="Y744" s="17"/>
      <c r="Z744" s="17"/>
    </row>
    <row r="745" spans="1:26" x14ac:dyDescent="0.2">
      <c r="A745" s="13"/>
      <c r="B745" s="13"/>
      <c r="C745" s="13">
        <v>200453</v>
      </c>
      <c r="D745" s="13" t="s">
        <v>252</v>
      </c>
      <c r="E745" s="13" t="s">
        <v>36</v>
      </c>
      <c r="F745" s="13" t="s">
        <v>34</v>
      </c>
      <c r="G745" s="13">
        <v>501503</v>
      </c>
      <c r="H745" s="13">
        <v>1312</v>
      </c>
      <c r="I745" s="15">
        <v>192384</v>
      </c>
      <c r="J745" s="15">
        <v>0</v>
      </c>
      <c r="K745" s="15">
        <v>16032</v>
      </c>
      <c r="L745" s="15">
        <f t="shared" si="164"/>
        <v>11574.119999999999</v>
      </c>
      <c r="M745" s="15">
        <f t="shared" si="165"/>
        <v>123.60000000000001</v>
      </c>
      <c r="N745" s="16"/>
      <c r="O745" s="16"/>
      <c r="P745" s="15">
        <f t="shared" si="166"/>
        <v>3270.5280000000002</v>
      </c>
      <c r="Q745" s="15">
        <f t="shared" si="167"/>
        <v>57277.440000000002</v>
      </c>
      <c r="R745" s="15">
        <f t="shared" si="168"/>
        <v>34763.788800000002</v>
      </c>
      <c r="S745" s="15">
        <f t="shared" si="169"/>
        <v>2125.44</v>
      </c>
      <c r="T745" s="17"/>
      <c r="U745" s="17"/>
      <c r="V745" s="17"/>
      <c r="W745" s="17"/>
      <c r="X745" s="17"/>
      <c r="Y745" s="17"/>
      <c r="Z745" s="17"/>
    </row>
    <row r="746" spans="1:26" x14ac:dyDescent="0.2">
      <c r="A746" s="13"/>
      <c r="B746" s="13"/>
      <c r="C746" s="13">
        <v>200454</v>
      </c>
      <c r="D746" s="13" t="s">
        <v>252</v>
      </c>
      <c r="E746" s="13" t="s">
        <v>36</v>
      </c>
      <c r="F746" s="13" t="s">
        <v>37</v>
      </c>
      <c r="G746" s="13">
        <v>501503</v>
      </c>
      <c r="H746" s="13">
        <v>1312</v>
      </c>
      <c r="I746" s="15">
        <v>192384</v>
      </c>
      <c r="J746" s="15">
        <v>0</v>
      </c>
      <c r="K746" s="15">
        <v>16032</v>
      </c>
      <c r="L746" s="15">
        <f t="shared" si="164"/>
        <v>11574.119999999999</v>
      </c>
      <c r="M746" s="15">
        <f t="shared" si="165"/>
        <v>123.60000000000001</v>
      </c>
      <c r="N746" s="16"/>
      <c r="O746" s="16"/>
      <c r="P746" s="15">
        <f t="shared" si="166"/>
        <v>3270.5280000000002</v>
      </c>
      <c r="Q746" s="15">
        <f t="shared" si="167"/>
        <v>57277.440000000002</v>
      </c>
      <c r="R746" s="15">
        <f t="shared" si="168"/>
        <v>34763.788800000002</v>
      </c>
      <c r="S746" s="15">
        <f t="shared" si="169"/>
        <v>2125.44</v>
      </c>
      <c r="T746" s="17"/>
      <c r="U746" s="17"/>
      <c r="V746" s="17"/>
      <c r="W746" s="17"/>
      <c r="X746" s="17"/>
      <c r="Y746" s="17"/>
      <c r="Z746" s="17"/>
    </row>
    <row r="747" spans="1:26" x14ac:dyDescent="0.2">
      <c r="A747" s="13"/>
      <c r="B747" s="13"/>
      <c r="C747" s="13">
        <v>200458</v>
      </c>
      <c r="D747" s="13" t="s">
        <v>252</v>
      </c>
      <c r="E747" s="13" t="s">
        <v>36</v>
      </c>
      <c r="F747" s="13" t="s">
        <v>34</v>
      </c>
      <c r="G747" s="13">
        <v>501503</v>
      </c>
      <c r="H747" s="13">
        <v>1312</v>
      </c>
      <c r="I747" s="15">
        <v>192384</v>
      </c>
      <c r="J747" s="15">
        <v>0</v>
      </c>
      <c r="K747" s="15">
        <v>16032</v>
      </c>
      <c r="L747" s="15">
        <f t="shared" si="164"/>
        <v>11574.119999999999</v>
      </c>
      <c r="M747" s="15">
        <f t="shared" si="165"/>
        <v>123.60000000000001</v>
      </c>
      <c r="N747" s="16"/>
      <c r="O747" s="16"/>
      <c r="P747" s="15">
        <f t="shared" si="166"/>
        <v>3270.5280000000002</v>
      </c>
      <c r="Q747" s="15">
        <f t="shared" si="167"/>
        <v>57277.440000000002</v>
      </c>
      <c r="R747" s="15">
        <f t="shared" si="168"/>
        <v>34763.788800000002</v>
      </c>
      <c r="S747" s="15">
        <f t="shared" si="169"/>
        <v>2125.44</v>
      </c>
      <c r="T747" s="17"/>
      <c r="U747" s="17"/>
      <c r="V747" s="17"/>
      <c r="W747" s="17"/>
      <c r="X747" s="17"/>
      <c r="Y747" s="17"/>
      <c r="Z747" s="17"/>
    </row>
    <row r="748" spans="1:26" x14ac:dyDescent="0.2">
      <c r="A748" s="13"/>
      <c r="B748" s="13"/>
      <c r="C748" s="13">
        <v>200459</v>
      </c>
      <c r="D748" s="13" t="s">
        <v>252</v>
      </c>
      <c r="E748" s="13" t="s">
        <v>36</v>
      </c>
      <c r="F748" s="13" t="s">
        <v>37</v>
      </c>
      <c r="G748" s="13">
        <v>501503</v>
      </c>
      <c r="H748" s="13">
        <v>1312</v>
      </c>
      <c r="I748" s="15">
        <v>192384</v>
      </c>
      <c r="J748" s="15">
        <v>0</v>
      </c>
      <c r="K748" s="15">
        <v>16032</v>
      </c>
      <c r="L748" s="15">
        <f t="shared" si="164"/>
        <v>11574.119999999999</v>
      </c>
      <c r="M748" s="15">
        <f t="shared" si="165"/>
        <v>123.60000000000001</v>
      </c>
      <c r="N748" s="16"/>
      <c r="O748" s="16"/>
      <c r="P748" s="15">
        <f t="shared" si="166"/>
        <v>3270.5280000000002</v>
      </c>
      <c r="Q748" s="15">
        <f t="shared" si="167"/>
        <v>57277.440000000002</v>
      </c>
      <c r="R748" s="15">
        <f t="shared" si="168"/>
        <v>34763.788800000002</v>
      </c>
      <c r="S748" s="15">
        <f t="shared" si="169"/>
        <v>2125.44</v>
      </c>
      <c r="T748" s="17"/>
      <c r="U748" s="17"/>
      <c r="V748" s="17"/>
      <c r="W748" s="17"/>
      <c r="X748" s="17"/>
      <c r="Y748" s="17"/>
      <c r="Z748" s="17"/>
    </row>
    <row r="749" spans="1:26" x14ac:dyDescent="0.2">
      <c r="A749" s="13"/>
      <c r="B749" s="13"/>
      <c r="C749" s="13">
        <v>200464</v>
      </c>
      <c r="D749" s="13" t="s">
        <v>252</v>
      </c>
      <c r="E749" s="13" t="s">
        <v>36</v>
      </c>
      <c r="F749" s="13" t="s">
        <v>34</v>
      </c>
      <c r="G749" s="13">
        <v>501503</v>
      </c>
      <c r="H749" s="13">
        <v>1312</v>
      </c>
      <c r="I749" s="15">
        <v>192384</v>
      </c>
      <c r="J749" s="15">
        <v>0</v>
      </c>
      <c r="K749" s="15">
        <v>16032</v>
      </c>
      <c r="L749" s="15">
        <f t="shared" si="164"/>
        <v>11574.119999999999</v>
      </c>
      <c r="M749" s="15">
        <f t="shared" si="165"/>
        <v>123.60000000000001</v>
      </c>
      <c r="N749" s="16"/>
      <c r="O749" s="16"/>
      <c r="P749" s="15">
        <f t="shared" si="166"/>
        <v>3270.5280000000002</v>
      </c>
      <c r="Q749" s="15">
        <f t="shared" si="167"/>
        <v>57277.440000000002</v>
      </c>
      <c r="R749" s="15">
        <f t="shared" si="168"/>
        <v>34763.788800000002</v>
      </c>
      <c r="S749" s="15">
        <f t="shared" si="169"/>
        <v>2125.44</v>
      </c>
      <c r="T749" s="17"/>
      <c r="U749" s="17"/>
      <c r="V749" s="17"/>
      <c r="W749" s="17"/>
      <c r="X749" s="17"/>
      <c r="Y749" s="17"/>
      <c r="Z749" s="17"/>
    </row>
    <row r="750" spans="1:26" x14ac:dyDescent="0.2">
      <c r="A750" s="13"/>
      <c r="B750" s="13"/>
      <c r="C750" s="13">
        <v>200471</v>
      </c>
      <c r="D750" s="13" t="s">
        <v>252</v>
      </c>
      <c r="E750" s="13" t="s">
        <v>36</v>
      </c>
      <c r="F750" s="13" t="s">
        <v>37</v>
      </c>
      <c r="G750" s="13">
        <v>501503</v>
      </c>
      <c r="H750" s="13">
        <v>1312</v>
      </c>
      <c r="I750" s="15">
        <v>192384</v>
      </c>
      <c r="J750" s="15">
        <v>0</v>
      </c>
      <c r="K750" s="15">
        <v>16032</v>
      </c>
      <c r="L750" s="15">
        <f t="shared" si="164"/>
        <v>11574.119999999999</v>
      </c>
      <c r="M750" s="15">
        <f t="shared" si="165"/>
        <v>123.60000000000001</v>
      </c>
      <c r="N750" s="16"/>
      <c r="O750" s="16"/>
      <c r="P750" s="15">
        <f t="shared" si="166"/>
        <v>3270.5280000000002</v>
      </c>
      <c r="Q750" s="15">
        <f t="shared" si="167"/>
        <v>57277.440000000002</v>
      </c>
      <c r="R750" s="15">
        <f t="shared" si="168"/>
        <v>34763.788800000002</v>
      </c>
      <c r="S750" s="15">
        <f t="shared" si="169"/>
        <v>2125.44</v>
      </c>
      <c r="T750" s="17"/>
      <c r="U750" s="17"/>
      <c r="V750" s="17"/>
      <c r="W750" s="17"/>
      <c r="X750" s="17"/>
      <c r="Y750" s="17"/>
      <c r="Z750" s="17"/>
    </row>
    <row r="751" spans="1:26" x14ac:dyDescent="0.2">
      <c r="A751" s="13"/>
      <c r="B751" s="13"/>
      <c r="C751" s="13">
        <v>200477</v>
      </c>
      <c r="D751" s="13" t="s">
        <v>252</v>
      </c>
      <c r="E751" s="13" t="s">
        <v>36</v>
      </c>
      <c r="F751" s="13" t="s">
        <v>37</v>
      </c>
      <c r="G751" s="13">
        <v>501503</v>
      </c>
      <c r="H751" s="13">
        <v>1312</v>
      </c>
      <c r="I751" s="15">
        <v>192384</v>
      </c>
      <c r="J751" s="15">
        <v>0</v>
      </c>
      <c r="K751" s="15">
        <v>16032</v>
      </c>
      <c r="L751" s="15">
        <f t="shared" si="164"/>
        <v>11574.119999999999</v>
      </c>
      <c r="M751" s="15">
        <f t="shared" si="165"/>
        <v>123.60000000000001</v>
      </c>
      <c r="N751" s="16"/>
      <c r="O751" s="16"/>
      <c r="P751" s="15">
        <f t="shared" si="166"/>
        <v>3270.5280000000002</v>
      </c>
      <c r="Q751" s="15">
        <f t="shared" si="167"/>
        <v>57277.440000000002</v>
      </c>
      <c r="R751" s="15">
        <f t="shared" si="168"/>
        <v>34763.788800000002</v>
      </c>
      <c r="S751" s="15">
        <f t="shared" si="169"/>
        <v>2125.44</v>
      </c>
      <c r="T751" s="17"/>
      <c r="U751" s="17"/>
      <c r="V751" s="17"/>
      <c r="W751" s="17"/>
      <c r="X751" s="17"/>
      <c r="Y751" s="17"/>
      <c r="Z751" s="17"/>
    </row>
    <row r="752" spans="1:26" x14ac:dyDescent="0.2">
      <c r="A752" s="13"/>
      <c r="B752" s="13"/>
      <c r="C752" s="13">
        <v>200478</v>
      </c>
      <c r="D752" s="13" t="s">
        <v>252</v>
      </c>
      <c r="E752" s="13" t="s">
        <v>36</v>
      </c>
      <c r="F752" s="13" t="s">
        <v>34</v>
      </c>
      <c r="G752" s="13">
        <v>501503</v>
      </c>
      <c r="H752" s="13">
        <v>1312</v>
      </c>
      <c r="I752" s="15">
        <v>192384</v>
      </c>
      <c r="J752" s="15">
        <v>0</v>
      </c>
      <c r="K752" s="15">
        <v>16032</v>
      </c>
      <c r="L752" s="15">
        <f t="shared" si="164"/>
        <v>11574.119999999999</v>
      </c>
      <c r="M752" s="15">
        <f t="shared" si="165"/>
        <v>123.60000000000001</v>
      </c>
      <c r="N752" s="16"/>
      <c r="O752" s="16"/>
      <c r="P752" s="15">
        <f t="shared" si="166"/>
        <v>3270.5280000000002</v>
      </c>
      <c r="Q752" s="15">
        <f t="shared" si="167"/>
        <v>57277.440000000002</v>
      </c>
      <c r="R752" s="15">
        <f t="shared" si="168"/>
        <v>34763.788800000002</v>
      </c>
      <c r="S752" s="15">
        <f t="shared" si="169"/>
        <v>2125.44</v>
      </c>
      <c r="T752" s="17"/>
      <c r="U752" s="17"/>
      <c r="V752" s="17"/>
      <c r="W752" s="17"/>
      <c r="X752" s="17"/>
      <c r="Y752" s="17"/>
      <c r="Z752" s="17"/>
    </row>
    <row r="753" spans="1:26" x14ac:dyDescent="0.2">
      <c r="A753" s="13"/>
      <c r="B753" s="13"/>
      <c r="C753" s="13">
        <v>200494</v>
      </c>
      <c r="D753" s="13" t="s">
        <v>252</v>
      </c>
      <c r="E753" s="13" t="s">
        <v>36</v>
      </c>
      <c r="F753" s="13" t="s">
        <v>37</v>
      </c>
      <c r="G753" s="13">
        <v>501503</v>
      </c>
      <c r="H753" s="13">
        <v>1312</v>
      </c>
      <c r="I753" s="15">
        <v>192384</v>
      </c>
      <c r="J753" s="15">
        <v>0</v>
      </c>
      <c r="K753" s="15">
        <v>16032</v>
      </c>
      <c r="L753" s="15">
        <f t="shared" si="164"/>
        <v>11574.119999999999</v>
      </c>
      <c r="M753" s="15">
        <f t="shared" si="165"/>
        <v>123.60000000000001</v>
      </c>
      <c r="N753" s="16"/>
      <c r="O753" s="16"/>
      <c r="P753" s="15">
        <f t="shared" si="166"/>
        <v>3270.5280000000002</v>
      </c>
      <c r="Q753" s="15">
        <f t="shared" si="167"/>
        <v>57277.440000000002</v>
      </c>
      <c r="R753" s="15">
        <f t="shared" si="168"/>
        <v>34763.788800000002</v>
      </c>
      <c r="S753" s="15">
        <f t="shared" si="169"/>
        <v>2125.44</v>
      </c>
      <c r="T753" s="17"/>
      <c r="U753" s="17"/>
      <c r="V753" s="17"/>
      <c r="W753" s="17"/>
      <c r="X753" s="17"/>
      <c r="Y753" s="17"/>
      <c r="Z753" s="17"/>
    </row>
    <row r="754" spans="1:26" x14ac:dyDescent="0.2">
      <c r="A754" s="13"/>
      <c r="B754" s="13"/>
      <c r="C754" s="13">
        <v>200512</v>
      </c>
      <c r="D754" s="13" t="s">
        <v>252</v>
      </c>
      <c r="E754" s="13" t="s">
        <v>36</v>
      </c>
      <c r="F754" s="13" t="s">
        <v>34</v>
      </c>
      <c r="G754" s="13">
        <v>501503</v>
      </c>
      <c r="H754" s="13">
        <v>1312</v>
      </c>
      <c r="I754" s="15">
        <v>192384</v>
      </c>
      <c r="J754" s="15">
        <v>0</v>
      </c>
      <c r="K754" s="15">
        <v>16032</v>
      </c>
      <c r="L754" s="15">
        <f t="shared" si="164"/>
        <v>11574.119999999999</v>
      </c>
      <c r="M754" s="15">
        <f t="shared" si="165"/>
        <v>123.60000000000001</v>
      </c>
      <c r="N754" s="16"/>
      <c r="O754" s="16"/>
      <c r="P754" s="15">
        <f t="shared" si="166"/>
        <v>3270.5280000000002</v>
      </c>
      <c r="Q754" s="15">
        <f t="shared" si="167"/>
        <v>57277.440000000002</v>
      </c>
      <c r="R754" s="15">
        <f t="shared" si="168"/>
        <v>34763.788800000002</v>
      </c>
      <c r="S754" s="15">
        <f t="shared" si="169"/>
        <v>2125.44</v>
      </c>
      <c r="T754" s="17"/>
      <c r="U754" s="17"/>
      <c r="V754" s="17"/>
      <c r="W754" s="17"/>
      <c r="X754" s="17"/>
      <c r="Y754" s="17"/>
      <c r="Z754" s="17"/>
    </row>
    <row r="755" spans="1:26" x14ac:dyDescent="0.2">
      <c r="A755" s="13"/>
      <c r="B755" s="13"/>
      <c r="C755" s="13">
        <v>200525</v>
      </c>
      <c r="D755" s="13" t="s">
        <v>252</v>
      </c>
      <c r="E755" s="13" t="s">
        <v>36</v>
      </c>
      <c r="F755" s="13" t="s">
        <v>37</v>
      </c>
      <c r="G755" s="13">
        <v>501503</v>
      </c>
      <c r="H755" s="13">
        <v>1312</v>
      </c>
      <c r="I755" s="15">
        <v>192384</v>
      </c>
      <c r="J755" s="15">
        <v>0</v>
      </c>
      <c r="K755" s="15">
        <v>16032</v>
      </c>
      <c r="L755" s="15">
        <f t="shared" si="164"/>
        <v>11574.119999999999</v>
      </c>
      <c r="M755" s="15">
        <f t="shared" si="165"/>
        <v>123.60000000000001</v>
      </c>
      <c r="N755" s="16"/>
      <c r="O755" s="16"/>
      <c r="P755" s="15">
        <f t="shared" si="166"/>
        <v>3270.5280000000002</v>
      </c>
      <c r="Q755" s="15">
        <f t="shared" si="167"/>
        <v>57277.440000000002</v>
      </c>
      <c r="R755" s="15">
        <f t="shared" si="168"/>
        <v>34763.788800000002</v>
      </c>
      <c r="S755" s="15">
        <f t="shared" si="169"/>
        <v>2125.44</v>
      </c>
      <c r="T755" s="17"/>
      <c r="U755" s="17"/>
      <c r="V755" s="17"/>
      <c r="W755" s="17"/>
      <c r="X755" s="17"/>
      <c r="Y755" s="17"/>
      <c r="Z755" s="17"/>
    </row>
    <row r="756" spans="1:26" x14ac:dyDescent="0.2">
      <c r="A756" s="13"/>
      <c r="B756" s="13"/>
      <c r="C756" s="13">
        <v>200535</v>
      </c>
      <c r="D756" s="13" t="s">
        <v>252</v>
      </c>
      <c r="E756" s="13" t="s">
        <v>36</v>
      </c>
      <c r="F756" s="13" t="s">
        <v>34</v>
      </c>
      <c r="G756" s="13">
        <v>501503</v>
      </c>
      <c r="H756" s="13">
        <v>1312</v>
      </c>
      <c r="I756" s="15">
        <v>192384</v>
      </c>
      <c r="J756" s="15">
        <v>0</v>
      </c>
      <c r="K756" s="15">
        <v>16032</v>
      </c>
      <c r="L756" s="15">
        <f t="shared" si="164"/>
        <v>11574.119999999999</v>
      </c>
      <c r="M756" s="15">
        <f t="shared" si="165"/>
        <v>123.60000000000001</v>
      </c>
      <c r="N756" s="16"/>
      <c r="O756" s="16"/>
      <c r="P756" s="15">
        <f t="shared" si="166"/>
        <v>3270.5280000000002</v>
      </c>
      <c r="Q756" s="15">
        <f t="shared" si="167"/>
        <v>57277.440000000002</v>
      </c>
      <c r="R756" s="15">
        <f t="shared" si="168"/>
        <v>34763.788800000002</v>
      </c>
      <c r="S756" s="15">
        <f t="shared" si="169"/>
        <v>2125.44</v>
      </c>
      <c r="T756" s="17"/>
      <c r="U756" s="17"/>
      <c r="V756" s="17"/>
      <c r="W756" s="17"/>
      <c r="X756" s="17"/>
      <c r="Y756" s="17"/>
      <c r="Z756" s="17"/>
    </row>
    <row r="757" spans="1:26" x14ac:dyDescent="0.2">
      <c r="A757" s="13"/>
      <c r="B757" s="13"/>
      <c r="C757" s="13">
        <v>200537</v>
      </c>
      <c r="D757" s="13" t="s">
        <v>259</v>
      </c>
      <c r="E757" s="13" t="s">
        <v>36</v>
      </c>
      <c r="F757" s="13" t="s">
        <v>34</v>
      </c>
      <c r="G757" s="13">
        <v>501503</v>
      </c>
      <c r="H757" s="13">
        <v>8</v>
      </c>
      <c r="I757" s="15">
        <v>355968</v>
      </c>
      <c r="J757" s="15">
        <v>0</v>
      </c>
      <c r="K757" s="15">
        <v>29664</v>
      </c>
      <c r="L757" s="15">
        <f t="shared" si="164"/>
        <v>11574.119999999999</v>
      </c>
      <c r="M757" s="15">
        <f t="shared" si="165"/>
        <v>123.60000000000001</v>
      </c>
      <c r="N757" s="16"/>
      <c r="O757" s="16"/>
      <c r="P757" s="15">
        <f t="shared" si="166"/>
        <v>6051.4560000000001</v>
      </c>
      <c r="Q757" s="15">
        <f t="shared" si="167"/>
        <v>57277.440000000002</v>
      </c>
      <c r="R757" s="15">
        <f t="shared" si="168"/>
        <v>64323.417600000001</v>
      </c>
      <c r="S757" s="15">
        <f t="shared" si="169"/>
        <v>2125.44</v>
      </c>
      <c r="T757" s="17"/>
      <c r="U757" s="17"/>
      <c r="V757" s="17"/>
      <c r="W757" s="17"/>
      <c r="X757" s="17"/>
      <c r="Y757" s="17"/>
      <c r="Z757" s="17"/>
    </row>
    <row r="758" spans="1:26" x14ac:dyDescent="0.2">
      <c r="A758" s="13"/>
      <c r="B758" s="13"/>
      <c r="C758" s="13">
        <v>200543</v>
      </c>
      <c r="D758" s="13" t="s">
        <v>252</v>
      </c>
      <c r="E758" s="13" t="s">
        <v>36</v>
      </c>
      <c r="F758" s="13" t="s">
        <v>37</v>
      </c>
      <c r="G758" s="13">
        <v>501503</v>
      </c>
      <c r="H758" s="13">
        <v>1312</v>
      </c>
      <c r="I758" s="15">
        <v>192384</v>
      </c>
      <c r="J758" s="15">
        <v>0</v>
      </c>
      <c r="K758" s="15">
        <v>16032</v>
      </c>
      <c r="L758" s="15">
        <f t="shared" si="164"/>
        <v>11574.119999999999</v>
      </c>
      <c r="M758" s="15">
        <f t="shared" si="165"/>
        <v>123.60000000000001</v>
      </c>
      <c r="N758" s="16"/>
      <c r="O758" s="16"/>
      <c r="P758" s="15">
        <f t="shared" si="166"/>
        <v>3270.5280000000002</v>
      </c>
      <c r="Q758" s="15">
        <f t="shared" si="167"/>
        <v>57277.440000000002</v>
      </c>
      <c r="R758" s="15">
        <f t="shared" si="168"/>
        <v>34763.788800000002</v>
      </c>
      <c r="S758" s="15">
        <f t="shared" si="169"/>
        <v>2125.44</v>
      </c>
      <c r="T758" s="17"/>
      <c r="U758" s="17"/>
      <c r="V758" s="17"/>
      <c r="W758" s="17"/>
      <c r="X758" s="17"/>
      <c r="Y758" s="17"/>
      <c r="Z758" s="17"/>
    </row>
    <row r="759" spans="1:26" x14ac:dyDescent="0.2">
      <c r="A759" s="13"/>
      <c r="B759" s="13"/>
      <c r="C759" s="13">
        <v>200590</v>
      </c>
      <c r="D759" s="13" t="s">
        <v>252</v>
      </c>
      <c r="E759" s="13" t="s">
        <v>36</v>
      </c>
      <c r="F759" s="13" t="s">
        <v>34</v>
      </c>
      <c r="G759" s="13">
        <v>501503</v>
      </c>
      <c r="H759" s="13">
        <v>1312</v>
      </c>
      <c r="I759" s="15">
        <v>192384</v>
      </c>
      <c r="J759" s="15">
        <v>0</v>
      </c>
      <c r="K759" s="15">
        <v>16032</v>
      </c>
      <c r="L759" s="15">
        <f t="shared" si="164"/>
        <v>11574.119999999999</v>
      </c>
      <c r="M759" s="15">
        <f t="shared" si="165"/>
        <v>123.60000000000001</v>
      </c>
      <c r="N759" s="16"/>
      <c r="O759" s="16"/>
      <c r="P759" s="15">
        <f t="shared" si="166"/>
        <v>3270.5280000000002</v>
      </c>
      <c r="Q759" s="15">
        <f t="shared" si="167"/>
        <v>57277.440000000002</v>
      </c>
      <c r="R759" s="15">
        <f t="shared" si="168"/>
        <v>34763.788800000002</v>
      </c>
      <c r="S759" s="15">
        <f t="shared" si="169"/>
        <v>2125.44</v>
      </c>
      <c r="T759" s="17"/>
      <c r="U759" s="17"/>
      <c r="V759" s="17"/>
      <c r="W759" s="17"/>
      <c r="X759" s="17"/>
      <c r="Y759" s="17"/>
      <c r="Z759" s="17"/>
    </row>
    <row r="760" spans="1:26" x14ac:dyDescent="0.2">
      <c r="A760" s="13"/>
      <c r="B760" s="13"/>
      <c r="C760" s="13">
        <v>200591</v>
      </c>
      <c r="D760" s="13" t="s">
        <v>252</v>
      </c>
      <c r="E760" s="13" t="s">
        <v>36</v>
      </c>
      <c r="F760" s="13" t="s">
        <v>34</v>
      </c>
      <c r="G760" s="13">
        <v>501503</v>
      </c>
      <c r="H760" s="13">
        <v>1312</v>
      </c>
      <c r="I760" s="15">
        <v>192384</v>
      </c>
      <c r="J760" s="15">
        <v>0</v>
      </c>
      <c r="K760" s="15">
        <v>16032</v>
      </c>
      <c r="L760" s="15">
        <f t="shared" si="164"/>
        <v>11574.119999999999</v>
      </c>
      <c r="M760" s="15">
        <f t="shared" si="165"/>
        <v>123.60000000000001</v>
      </c>
      <c r="N760" s="16"/>
      <c r="O760" s="16"/>
      <c r="P760" s="15">
        <f t="shared" si="166"/>
        <v>3270.5280000000002</v>
      </c>
      <c r="Q760" s="15">
        <f t="shared" si="167"/>
        <v>57277.440000000002</v>
      </c>
      <c r="R760" s="15">
        <f t="shared" si="168"/>
        <v>34763.788800000002</v>
      </c>
      <c r="S760" s="15">
        <f t="shared" si="169"/>
        <v>2125.44</v>
      </c>
      <c r="T760" s="17"/>
      <c r="U760" s="17"/>
      <c r="V760" s="17"/>
      <c r="W760" s="17"/>
      <c r="X760" s="17"/>
      <c r="Y760" s="17"/>
      <c r="Z760" s="17"/>
    </row>
    <row r="761" spans="1:26" s="20" customFormat="1" ht="13.5" thickBot="1" x14ac:dyDescent="0.25">
      <c r="G761" s="31"/>
      <c r="I761" s="22">
        <f t="shared" ref="I761:Z761" si="170">SUM(I701:I760)</f>
        <v>13640028</v>
      </c>
      <c r="J761" s="22">
        <f t="shared" si="170"/>
        <v>9000</v>
      </c>
      <c r="K761" s="22">
        <f t="shared" si="170"/>
        <v>1136669</v>
      </c>
      <c r="L761" s="22">
        <f t="shared" si="170"/>
        <v>694447.19999999984</v>
      </c>
      <c r="M761" s="22">
        <f t="shared" si="170"/>
        <v>7416.0000000000073</v>
      </c>
      <c r="N761" s="22">
        <f t="shared" si="170"/>
        <v>18618</v>
      </c>
      <c r="O761" s="22">
        <f t="shared" si="170"/>
        <v>0</v>
      </c>
      <c r="P761" s="22">
        <f t="shared" si="170"/>
        <v>231880.47599999985</v>
      </c>
      <c r="Q761" s="22">
        <f t="shared" si="170"/>
        <v>3436646.3999999976</v>
      </c>
      <c r="R761" s="22">
        <f t="shared" si="170"/>
        <v>2464753.0596000007</v>
      </c>
      <c r="S761" s="22">
        <f t="shared" si="170"/>
        <v>127526.4000000001</v>
      </c>
      <c r="T761" s="22">
        <f t="shared" si="170"/>
        <v>0</v>
      </c>
      <c r="U761" s="22">
        <f t="shared" si="170"/>
        <v>0</v>
      </c>
      <c r="V761" s="22">
        <f t="shared" si="170"/>
        <v>0</v>
      </c>
      <c r="W761" s="22">
        <f t="shared" si="170"/>
        <v>0</v>
      </c>
      <c r="X761" s="22">
        <f t="shared" si="170"/>
        <v>0</v>
      </c>
      <c r="Y761" s="22">
        <f t="shared" si="170"/>
        <v>0</v>
      </c>
      <c r="Z761" s="22">
        <f t="shared" si="170"/>
        <v>0</v>
      </c>
    </row>
    <row r="762" spans="1:26" s="20" customFormat="1" ht="13.5" thickTop="1" x14ac:dyDescent="0.2">
      <c r="I762" s="23"/>
      <c r="J762" s="23"/>
      <c r="K762" s="23"/>
      <c r="L762" s="23"/>
      <c r="M762" s="23"/>
      <c r="N762" s="24"/>
      <c r="O762" s="24"/>
      <c r="P762" s="23"/>
      <c r="Q762" s="23"/>
      <c r="R762" s="23"/>
      <c r="S762" s="23"/>
      <c r="T762" s="25"/>
      <c r="U762" s="25"/>
      <c r="V762" s="25"/>
      <c r="W762" s="25"/>
      <c r="X762" s="25"/>
      <c r="Y762" s="25"/>
      <c r="Z762" s="25"/>
    </row>
    <row r="763" spans="1:26" s="20" customFormat="1" x14ac:dyDescent="0.2">
      <c r="A763" s="26"/>
      <c r="B763" s="26"/>
      <c r="C763" s="26"/>
      <c r="D763" s="26"/>
      <c r="E763" s="26"/>
      <c r="F763" s="26"/>
      <c r="G763" s="26"/>
      <c r="H763" s="26"/>
      <c r="I763" s="27"/>
      <c r="J763" s="27"/>
      <c r="K763" s="27"/>
      <c r="L763" s="27"/>
      <c r="M763" s="27"/>
      <c r="N763" s="28"/>
      <c r="O763" s="28"/>
      <c r="P763" s="27"/>
      <c r="Q763" s="27"/>
      <c r="R763" s="27"/>
      <c r="S763" s="27"/>
      <c r="T763" s="28"/>
      <c r="U763" s="28"/>
      <c r="V763" s="28"/>
      <c r="W763" s="28"/>
      <c r="X763" s="28"/>
      <c r="Y763" s="28"/>
      <c r="Z763" s="28"/>
    </row>
    <row r="764" spans="1:26" x14ac:dyDescent="0.2">
      <c r="A764" s="13"/>
      <c r="B764" s="13"/>
      <c r="C764" s="13">
        <v>3395</v>
      </c>
      <c r="D764" s="13" t="s">
        <v>260</v>
      </c>
      <c r="E764" s="13" t="s">
        <v>36</v>
      </c>
      <c r="F764" s="13" t="s">
        <v>34</v>
      </c>
      <c r="G764" s="13">
        <v>501505</v>
      </c>
      <c r="H764" s="13">
        <v>1110</v>
      </c>
      <c r="I764" s="15">
        <v>300108</v>
      </c>
      <c r="J764" s="15">
        <v>0</v>
      </c>
      <c r="K764" s="15">
        <v>25009</v>
      </c>
      <c r="L764" s="15">
        <f t="shared" ref="L764:L773" si="171">964.51*12</f>
        <v>11574.119999999999</v>
      </c>
      <c r="M764" s="15">
        <f t="shared" ref="M764:M773" si="172">10.3*12</f>
        <v>123.60000000000001</v>
      </c>
      <c r="N764" s="16"/>
      <c r="O764" s="16"/>
      <c r="P764" s="15">
        <f t="shared" ref="P764:P773" si="173">I764*1.7%</f>
        <v>5101.8360000000002</v>
      </c>
      <c r="Q764" s="15">
        <f t="shared" ref="Q764:Q773" si="174">4773.12*12</f>
        <v>57277.440000000002</v>
      </c>
      <c r="R764" s="15">
        <f t="shared" ref="R764:R773" si="175">18.07%*I764</f>
        <v>54229.515599999999</v>
      </c>
      <c r="S764" s="15">
        <f t="shared" ref="S764:S773" si="176">177.12*12</f>
        <v>2125.44</v>
      </c>
      <c r="T764" s="17"/>
      <c r="U764" s="17"/>
      <c r="V764" s="17"/>
      <c r="W764" s="17"/>
      <c r="X764" s="17"/>
      <c r="Y764" s="17"/>
      <c r="Z764" s="17"/>
    </row>
    <row r="765" spans="1:26" x14ac:dyDescent="0.2">
      <c r="A765" s="13"/>
      <c r="B765" s="13"/>
      <c r="C765" s="13">
        <v>8277</v>
      </c>
      <c r="D765" s="13" t="s">
        <v>56</v>
      </c>
      <c r="E765" s="13" t="s">
        <v>36</v>
      </c>
      <c r="F765" s="13" t="s">
        <v>34</v>
      </c>
      <c r="G765" s="13">
        <v>501505</v>
      </c>
      <c r="H765" s="13" t="s">
        <v>149</v>
      </c>
      <c r="I765" s="15">
        <v>171108</v>
      </c>
      <c r="J765" s="15">
        <v>0</v>
      </c>
      <c r="K765" s="15">
        <v>14259</v>
      </c>
      <c r="L765" s="15">
        <f t="shared" si="171"/>
        <v>11574.119999999999</v>
      </c>
      <c r="M765" s="15">
        <f t="shared" si="172"/>
        <v>123.60000000000001</v>
      </c>
      <c r="N765" s="16"/>
      <c r="O765" s="16"/>
      <c r="P765" s="15">
        <f t="shared" si="173"/>
        <v>2908.8360000000002</v>
      </c>
      <c r="Q765" s="15">
        <f t="shared" si="174"/>
        <v>57277.440000000002</v>
      </c>
      <c r="R765" s="15">
        <f t="shared" si="175"/>
        <v>30919.2156</v>
      </c>
      <c r="S765" s="15">
        <f t="shared" si="176"/>
        <v>2125.44</v>
      </c>
      <c r="T765" s="17"/>
      <c r="U765" s="17"/>
      <c r="V765" s="17"/>
      <c r="W765" s="17"/>
      <c r="X765" s="17"/>
      <c r="Y765" s="17"/>
      <c r="Z765" s="17"/>
    </row>
    <row r="766" spans="1:26" x14ac:dyDescent="0.2">
      <c r="A766" s="13"/>
      <c r="B766" s="13"/>
      <c r="C766" s="13">
        <v>22842</v>
      </c>
      <c r="D766" s="13" t="s">
        <v>260</v>
      </c>
      <c r="E766" s="13" t="s">
        <v>36</v>
      </c>
      <c r="F766" s="13" t="s">
        <v>34</v>
      </c>
      <c r="G766" s="13">
        <v>501505</v>
      </c>
      <c r="H766" s="13">
        <v>13</v>
      </c>
      <c r="I766" s="15">
        <v>204840</v>
      </c>
      <c r="J766" s="15">
        <v>0</v>
      </c>
      <c r="K766" s="15">
        <v>17070</v>
      </c>
      <c r="L766" s="15">
        <f t="shared" si="171"/>
        <v>11574.119999999999</v>
      </c>
      <c r="M766" s="15">
        <f t="shared" si="172"/>
        <v>123.60000000000001</v>
      </c>
      <c r="N766" s="16"/>
      <c r="O766" s="16"/>
      <c r="P766" s="15">
        <f t="shared" si="173"/>
        <v>3482.28</v>
      </c>
      <c r="Q766" s="15">
        <f t="shared" si="174"/>
        <v>57277.440000000002</v>
      </c>
      <c r="R766" s="15">
        <f t="shared" si="175"/>
        <v>37014.588000000003</v>
      </c>
      <c r="S766" s="15">
        <f t="shared" si="176"/>
        <v>2125.44</v>
      </c>
      <c r="T766" s="17"/>
      <c r="U766" s="17"/>
      <c r="V766" s="17"/>
      <c r="W766" s="17"/>
      <c r="X766" s="17"/>
      <c r="Y766" s="17"/>
      <c r="Z766" s="17"/>
    </row>
    <row r="767" spans="1:26" x14ac:dyDescent="0.2">
      <c r="A767" s="13"/>
      <c r="B767" s="13"/>
      <c r="C767" s="13">
        <v>22907</v>
      </c>
      <c r="D767" s="13" t="s">
        <v>260</v>
      </c>
      <c r="E767" s="13" t="s">
        <v>33</v>
      </c>
      <c r="F767" s="13" t="s">
        <v>34</v>
      </c>
      <c r="G767" s="13">
        <v>501505</v>
      </c>
      <c r="H767" s="13">
        <v>1110</v>
      </c>
      <c r="I767" s="15">
        <v>300108</v>
      </c>
      <c r="J767" s="15">
        <v>0</v>
      </c>
      <c r="K767" s="15">
        <v>25009</v>
      </c>
      <c r="L767" s="15">
        <f t="shared" si="171"/>
        <v>11574.119999999999</v>
      </c>
      <c r="M767" s="15">
        <f t="shared" si="172"/>
        <v>123.60000000000001</v>
      </c>
      <c r="N767" s="16"/>
      <c r="O767" s="16"/>
      <c r="P767" s="15">
        <f t="shared" si="173"/>
        <v>5101.8360000000002</v>
      </c>
      <c r="Q767" s="15">
        <f t="shared" si="174"/>
        <v>57277.440000000002</v>
      </c>
      <c r="R767" s="15">
        <f t="shared" si="175"/>
        <v>54229.515599999999</v>
      </c>
      <c r="S767" s="15">
        <f t="shared" si="176"/>
        <v>2125.44</v>
      </c>
      <c r="T767" s="17"/>
      <c r="U767" s="17"/>
      <c r="V767" s="17"/>
      <c r="W767" s="17"/>
      <c r="X767" s="17"/>
      <c r="Y767" s="17"/>
      <c r="Z767" s="17"/>
    </row>
    <row r="768" spans="1:26" x14ac:dyDescent="0.2">
      <c r="A768" s="13"/>
      <c r="B768" s="13"/>
      <c r="C768" s="13">
        <v>46763</v>
      </c>
      <c r="D768" s="13" t="s">
        <v>261</v>
      </c>
      <c r="E768" s="13" t="s">
        <v>36</v>
      </c>
      <c r="F768" s="13" t="s">
        <v>34</v>
      </c>
      <c r="G768" s="13">
        <v>501505</v>
      </c>
      <c r="H768" s="13">
        <v>15</v>
      </c>
      <c r="I768" s="15">
        <v>178356</v>
      </c>
      <c r="J768" s="15">
        <v>0</v>
      </c>
      <c r="K768" s="15">
        <v>14863</v>
      </c>
      <c r="L768" s="15">
        <f t="shared" si="171"/>
        <v>11574.119999999999</v>
      </c>
      <c r="M768" s="15">
        <f t="shared" si="172"/>
        <v>123.60000000000001</v>
      </c>
      <c r="N768" s="16"/>
      <c r="O768" s="16"/>
      <c r="P768" s="15">
        <f t="shared" si="173"/>
        <v>3032.0520000000001</v>
      </c>
      <c r="Q768" s="15">
        <f t="shared" si="174"/>
        <v>57277.440000000002</v>
      </c>
      <c r="R768" s="15">
        <f t="shared" si="175"/>
        <v>32228.929199999999</v>
      </c>
      <c r="S768" s="15">
        <f t="shared" si="176"/>
        <v>2125.44</v>
      </c>
      <c r="T768" s="17"/>
      <c r="U768" s="17"/>
      <c r="V768" s="17"/>
      <c r="W768" s="17"/>
      <c r="X768" s="17"/>
      <c r="Y768" s="17"/>
      <c r="Z768" s="17"/>
    </row>
    <row r="769" spans="1:26" x14ac:dyDescent="0.2">
      <c r="A769" s="13"/>
      <c r="B769" s="13"/>
      <c r="C769" s="13">
        <v>51716</v>
      </c>
      <c r="D769" s="13" t="s">
        <v>262</v>
      </c>
      <c r="E769" s="13" t="s">
        <v>36</v>
      </c>
      <c r="F769" s="13" t="s">
        <v>34</v>
      </c>
      <c r="G769" s="13">
        <v>501505</v>
      </c>
      <c r="H769" s="13">
        <v>9</v>
      </c>
      <c r="I769" s="15">
        <v>349320</v>
      </c>
      <c r="J769" s="15">
        <v>0</v>
      </c>
      <c r="K769" s="15">
        <v>29110</v>
      </c>
      <c r="L769" s="15">
        <f t="shared" si="171"/>
        <v>11574.119999999999</v>
      </c>
      <c r="M769" s="15">
        <f t="shared" si="172"/>
        <v>123.60000000000001</v>
      </c>
      <c r="N769" s="16"/>
      <c r="O769" s="16"/>
      <c r="P769" s="15">
        <f t="shared" si="173"/>
        <v>5938.4400000000005</v>
      </c>
      <c r="Q769" s="15">
        <f t="shared" si="174"/>
        <v>57277.440000000002</v>
      </c>
      <c r="R769" s="15">
        <f t="shared" si="175"/>
        <v>63122.124000000003</v>
      </c>
      <c r="S769" s="15">
        <f t="shared" si="176"/>
        <v>2125.44</v>
      </c>
      <c r="T769" s="17"/>
      <c r="U769" s="17"/>
      <c r="V769" s="17"/>
      <c r="W769" s="17"/>
      <c r="X769" s="17"/>
      <c r="Y769" s="17"/>
      <c r="Z769" s="17"/>
    </row>
    <row r="770" spans="1:26" x14ac:dyDescent="0.2">
      <c r="A770" s="13"/>
      <c r="B770" s="13"/>
      <c r="C770" s="13">
        <v>83771</v>
      </c>
      <c r="D770" s="13" t="s">
        <v>202</v>
      </c>
      <c r="E770" s="13" t="s">
        <v>36</v>
      </c>
      <c r="F770" s="13" t="s">
        <v>34</v>
      </c>
      <c r="G770" s="13">
        <v>501505</v>
      </c>
      <c r="H770" s="13">
        <v>13</v>
      </c>
      <c r="I770" s="15">
        <v>204840</v>
      </c>
      <c r="J770" s="15">
        <v>0</v>
      </c>
      <c r="K770" s="15">
        <v>17070</v>
      </c>
      <c r="L770" s="15">
        <f t="shared" si="171"/>
        <v>11574.119999999999</v>
      </c>
      <c r="M770" s="15">
        <f t="shared" si="172"/>
        <v>123.60000000000001</v>
      </c>
      <c r="N770" s="16"/>
      <c r="O770" s="16"/>
      <c r="P770" s="15">
        <f t="shared" si="173"/>
        <v>3482.28</v>
      </c>
      <c r="Q770" s="15">
        <f t="shared" si="174"/>
        <v>57277.440000000002</v>
      </c>
      <c r="R770" s="15">
        <f t="shared" si="175"/>
        <v>37014.588000000003</v>
      </c>
      <c r="S770" s="15">
        <f t="shared" si="176"/>
        <v>2125.44</v>
      </c>
      <c r="T770" s="17"/>
      <c r="U770" s="17"/>
      <c r="V770" s="17"/>
      <c r="W770" s="17"/>
      <c r="X770" s="17"/>
      <c r="Y770" s="17"/>
      <c r="Z770" s="17"/>
    </row>
    <row r="771" spans="1:26" x14ac:dyDescent="0.2">
      <c r="A771" s="13"/>
      <c r="B771" s="13"/>
      <c r="C771" s="13">
        <v>91190</v>
      </c>
      <c r="D771" s="13" t="s">
        <v>260</v>
      </c>
      <c r="E771" s="13" t="s">
        <v>109</v>
      </c>
      <c r="F771" s="13" t="s">
        <v>34</v>
      </c>
      <c r="G771" s="13">
        <v>501505</v>
      </c>
      <c r="H771" s="13">
        <v>1110</v>
      </c>
      <c r="I771" s="15">
        <v>300108</v>
      </c>
      <c r="J771" s="15">
        <v>0</v>
      </c>
      <c r="K771" s="15">
        <v>25009</v>
      </c>
      <c r="L771" s="15">
        <f t="shared" si="171"/>
        <v>11574.119999999999</v>
      </c>
      <c r="M771" s="15">
        <f t="shared" si="172"/>
        <v>123.60000000000001</v>
      </c>
      <c r="N771" s="16"/>
      <c r="O771" s="16"/>
      <c r="P771" s="15">
        <f t="shared" si="173"/>
        <v>5101.8360000000002</v>
      </c>
      <c r="Q771" s="15">
        <f t="shared" si="174"/>
        <v>57277.440000000002</v>
      </c>
      <c r="R771" s="15">
        <f t="shared" si="175"/>
        <v>54229.515599999999</v>
      </c>
      <c r="S771" s="15">
        <f t="shared" si="176"/>
        <v>2125.44</v>
      </c>
      <c r="T771" s="17"/>
      <c r="U771" s="17"/>
      <c r="V771" s="17"/>
      <c r="W771" s="17"/>
      <c r="X771" s="17"/>
      <c r="Y771" s="17"/>
      <c r="Z771" s="17"/>
    </row>
    <row r="772" spans="1:26" x14ac:dyDescent="0.2">
      <c r="A772" s="13"/>
      <c r="B772" s="13"/>
      <c r="C772" s="13">
        <v>92283</v>
      </c>
      <c r="D772" s="13" t="s">
        <v>260</v>
      </c>
      <c r="E772" s="13" t="s">
        <v>109</v>
      </c>
      <c r="F772" s="13" t="s">
        <v>34</v>
      </c>
      <c r="G772" s="13">
        <v>501505</v>
      </c>
      <c r="H772" s="13">
        <v>1110</v>
      </c>
      <c r="I772" s="15">
        <v>300108</v>
      </c>
      <c r="J772" s="15">
        <v>0</v>
      </c>
      <c r="K772" s="15">
        <v>25009</v>
      </c>
      <c r="L772" s="15">
        <f t="shared" si="171"/>
        <v>11574.119999999999</v>
      </c>
      <c r="M772" s="15">
        <f t="shared" si="172"/>
        <v>123.60000000000001</v>
      </c>
      <c r="N772" s="16"/>
      <c r="O772" s="16"/>
      <c r="P772" s="15">
        <f t="shared" si="173"/>
        <v>5101.8360000000002</v>
      </c>
      <c r="Q772" s="15">
        <f t="shared" si="174"/>
        <v>57277.440000000002</v>
      </c>
      <c r="R772" s="15">
        <f t="shared" si="175"/>
        <v>54229.515599999999</v>
      </c>
      <c r="S772" s="15">
        <f t="shared" si="176"/>
        <v>2125.44</v>
      </c>
      <c r="T772" s="17"/>
      <c r="U772" s="17"/>
      <c r="V772" s="17"/>
      <c r="W772" s="17"/>
      <c r="X772" s="17"/>
      <c r="Y772" s="17"/>
      <c r="Z772" s="17"/>
    </row>
    <row r="773" spans="1:26" x14ac:dyDescent="0.2">
      <c r="A773" s="13"/>
      <c r="B773" s="13"/>
      <c r="C773" s="13">
        <v>200194</v>
      </c>
      <c r="D773" s="13" t="s">
        <v>94</v>
      </c>
      <c r="E773" s="13" t="s">
        <v>36</v>
      </c>
      <c r="F773" s="13" t="s">
        <v>37</v>
      </c>
      <c r="G773" s="13">
        <v>501505</v>
      </c>
      <c r="H773" s="13">
        <v>7</v>
      </c>
      <c r="I773" s="15">
        <v>447984</v>
      </c>
      <c r="J773" s="15">
        <v>0</v>
      </c>
      <c r="K773" s="15">
        <v>37332</v>
      </c>
      <c r="L773" s="15">
        <f t="shared" si="171"/>
        <v>11574.119999999999</v>
      </c>
      <c r="M773" s="15">
        <f t="shared" si="172"/>
        <v>123.60000000000001</v>
      </c>
      <c r="N773" s="16"/>
      <c r="O773" s="16"/>
      <c r="P773" s="15">
        <f t="shared" si="173"/>
        <v>7615.728000000001</v>
      </c>
      <c r="Q773" s="15">
        <f t="shared" si="174"/>
        <v>57277.440000000002</v>
      </c>
      <c r="R773" s="15">
        <f t="shared" si="175"/>
        <v>80950.708799999993</v>
      </c>
      <c r="S773" s="15">
        <f t="shared" si="176"/>
        <v>2125.44</v>
      </c>
      <c r="T773" s="17"/>
      <c r="U773" s="17"/>
      <c r="V773" s="17"/>
      <c r="W773" s="17"/>
      <c r="X773" s="17"/>
      <c r="Y773" s="17"/>
      <c r="Z773" s="17"/>
    </row>
    <row r="774" spans="1:26" s="20" customFormat="1" ht="13.5" thickBot="1" x14ac:dyDescent="0.25">
      <c r="G774" s="31"/>
      <c r="I774" s="38">
        <f t="shared" ref="I774:Z774" si="177">SUM(I764:I773)</f>
        <v>2756880</v>
      </c>
      <c r="J774" s="38">
        <f t="shared" si="177"/>
        <v>0</v>
      </c>
      <c r="K774" s="38">
        <f t="shared" si="177"/>
        <v>229740</v>
      </c>
      <c r="L774" s="38">
        <f t="shared" si="177"/>
        <v>115741.19999999997</v>
      </c>
      <c r="M774" s="38">
        <f t="shared" si="177"/>
        <v>1236</v>
      </c>
      <c r="N774" s="38">
        <f t="shared" si="177"/>
        <v>0</v>
      </c>
      <c r="O774" s="38">
        <f t="shared" si="177"/>
        <v>0</v>
      </c>
      <c r="P774" s="38">
        <f t="shared" si="177"/>
        <v>46866.960000000006</v>
      </c>
      <c r="Q774" s="38">
        <f t="shared" si="177"/>
        <v>572774.40000000002</v>
      </c>
      <c r="R774" s="38">
        <f t="shared" si="177"/>
        <v>498168.21600000001</v>
      </c>
      <c r="S774" s="38">
        <f t="shared" si="177"/>
        <v>21254.399999999998</v>
      </c>
      <c r="T774" s="38">
        <f t="shared" si="177"/>
        <v>0</v>
      </c>
      <c r="U774" s="38">
        <f t="shared" si="177"/>
        <v>0</v>
      </c>
      <c r="V774" s="38">
        <f t="shared" si="177"/>
        <v>0</v>
      </c>
      <c r="W774" s="38">
        <f t="shared" si="177"/>
        <v>0</v>
      </c>
      <c r="X774" s="38">
        <f t="shared" si="177"/>
        <v>0</v>
      </c>
      <c r="Y774" s="38">
        <f t="shared" si="177"/>
        <v>0</v>
      </c>
      <c r="Z774" s="38">
        <f t="shared" si="177"/>
        <v>0</v>
      </c>
    </row>
    <row r="775" spans="1:26" s="20" customFormat="1" ht="13.5" thickTop="1" x14ac:dyDescent="0.2">
      <c r="I775" s="23"/>
      <c r="J775" s="23"/>
      <c r="K775" s="23"/>
      <c r="L775" s="23"/>
      <c r="M775" s="23"/>
      <c r="N775" s="24"/>
      <c r="O775" s="24"/>
      <c r="P775" s="23"/>
      <c r="Q775" s="23"/>
      <c r="R775" s="23"/>
      <c r="S775" s="23"/>
      <c r="T775" s="25"/>
      <c r="U775" s="25"/>
      <c r="V775" s="25"/>
      <c r="W775" s="25"/>
      <c r="X775" s="25"/>
      <c r="Y775" s="25"/>
      <c r="Z775" s="25"/>
    </row>
    <row r="776" spans="1:26" s="20" customFormat="1" x14ac:dyDescent="0.2">
      <c r="A776" s="26"/>
      <c r="B776" s="26"/>
      <c r="C776" s="26"/>
      <c r="D776" s="26"/>
      <c r="E776" s="26"/>
      <c r="F776" s="26"/>
      <c r="G776" s="26"/>
      <c r="H776" s="26"/>
      <c r="I776" s="27"/>
      <c r="J776" s="27"/>
      <c r="K776" s="27"/>
      <c r="L776" s="27"/>
      <c r="M776" s="27"/>
      <c r="N776" s="28"/>
      <c r="O776" s="28"/>
      <c r="P776" s="27"/>
      <c r="Q776" s="27"/>
      <c r="R776" s="27"/>
      <c r="S776" s="27"/>
      <c r="T776" s="28"/>
      <c r="U776" s="28"/>
      <c r="V776" s="28"/>
      <c r="W776" s="28"/>
      <c r="X776" s="28"/>
      <c r="Y776" s="28"/>
      <c r="Z776" s="28"/>
    </row>
    <row r="777" spans="1:26" x14ac:dyDescent="0.2">
      <c r="A777" s="13"/>
      <c r="B777" s="13"/>
      <c r="C777" s="13">
        <v>5885</v>
      </c>
      <c r="D777" s="13" t="s">
        <v>263</v>
      </c>
      <c r="E777" s="13" t="s">
        <v>36</v>
      </c>
      <c r="F777" s="13" t="s">
        <v>37</v>
      </c>
      <c r="G777" s="13">
        <v>501506</v>
      </c>
      <c r="H777" s="13">
        <v>10</v>
      </c>
      <c r="I777" s="15">
        <v>300108</v>
      </c>
      <c r="J777" s="15">
        <v>0</v>
      </c>
      <c r="K777" s="15">
        <v>25009</v>
      </c>
      <c r="L777" s="15">
        <f t="shared" ref="L777:L818" si="178">964.51*12</f>
        <v>11574.119999999999</v>
      </c>
      <c r="M777" s="15">
        <f t="shared" ref="M777:M818" si="179">10.3*12</f>
        <v>123.60000000000001</v>
      </c>
      <c r="N777" s="16"/>
      <c r="O777" s="16"/>
      <c r="P777" s="15">
        <f t="shared" ref="P777:P818" si="180">I777*1.7%</f>
        <v>5101.8360000000002</v>
      </c>
      <c r="Q777" s="15">
        <f t="shared" ref="Q777:Q818" si="181">4773.12*12</f>
        <v>57277.440000000002</v>
      </c>
      <c r="R777" s="15">
        <f t="shared" ref="R777:R818" si="182">18.07%*I777</f>
        <v>54229.515599999999</v>
      </c>
      <c r="S777" s="15">
        <f t="shared" ref="S777:S818" si="183">177.12*12</f>
        <v>2125.44</v>
      </c>
      <c r="T777" s="17"/>
      <c r="U777" s="17"/>
      <c r="V777" s="17"/>
      <c r="W777" s="17"/>
      <c r="X777" s="17"/>
      <c r="Y777" s="17"/>
      <c r="Z777" s="17"/>
    </row>
    <row r="778" spans="1:26" x14ac:dyDescent="0.2">
      <c r="A778" s="13"/>
      <c r="B778" s="13"/>
      <c r="C778" s="13">
        <v>23126</v>
      </c>
      <c r="D778" s="13" t="s">
        <v>264</v>
      </c>
      <c r="E778" s="13" t="s">
        <v>33</v>
      </c>
      <c r="F778" s="13" t="s">
        <v>37</v>
      </c>
      <c r="G778" s="13">
        <v>501506</v>
      </c>
      <c r="H778" s="13">
        <v>5</v>
      </c>
      <c r="I778" s="15">
        <v>605088</v>
      </c>
      <c r="J778" s="15">
        <f>450*12</f>
        <v>5400</v>
      </c>
      <c r="K778" s="15">
        <v>50424</v>
      </c>
      <c r="L778" s="15">
        <f t="shared" si="178"/>
        <v>11574.119999999999</v>
      </c>
      <c r="M778" s="15">
        <f t="shared" si="179"/>
        <v>123.60000000000001</v>
      </c>
      <c r="N778" s="16">
        <v>13764</v>
      </c>
      <c r="O778" s="16"/>
      <c r="P778" s="15">
        <f t="shared" si="180"/>
        <v>10286.496000000001</v>
      </c>
      <c r="Q778" s="15">
        <f t="shared" si="181"/>
        <v>57277.440000000002</v>
      </c>
      <c r="R778" s="15">
        <f t="shared" si="182"/>
        <v>109339.4016</v>
      </c>
      <c r="S778" s="15">
        <f t="shared" si="183"/>
        <v>2125.44</v>
      </c>
      <c r="T778" s="17"/>
      <c r="U778" s="17"/>
      <c r="V778" s="17"/>
      <c r="W778" s="17"/>
      <c r="X778" s="17"/>
      <c r="Y778" s="17"/>
      <c r="Z778" s="17"/>
    </row>
    <row r="779" spans="1:26" x14ac:dyDescent="0.2">
      <c r="A779" s="13"/>
      <c r="B779" s="13"/>
      <c r="C779" s="13">
        <v>43643</v>
      </c>
      <c r="D779" s="13" t="s">
        <v>265</v>
      </c>
      <c r="E779" s="13" t="s">
        <v>36</v>
      </c>
      <c r="F779" s="13" t="s">
        <v>37</v>
      </c>
      <c r="G779" s="13">
        <v>501506</v>
      </c>
      <c r="H779" s="13">
        <v>5</v>
      </c>
      <c r="I779" s="15">
        <v>605088</v>
      </c>
      <c r="J779" s="15">
        <f>350*12</f>
        <v>4200</v>
      </c>
      <c r="K779" s="15">
        <v>50424</v>
      </c>
      <c r="L779" s="15">
        <f t="shared" si="178"/>
        <v>11574.119999999999</v>
      </c>
      <c r="M779" s="15">
        <f t="shared" si="179"/>
        <v>123.60000000000001</v>
      </c>
      <c r="N779" s="16">
        <v>14308</v>
      </c>
      <c r="O779" s="16"/>
      <c r="P779" s="15">
        <f t="shared" si="180"/>
        <v>10286.496000000001</v>
      </c>
      <c r="Q779" s="15">
        <f t="shared" si="181"/>
        <v>57277.440000000002</v>
      </c>
      <c r="R779" s="15">
        <f t="shared" si="182"/>
        <v>109339.4016</v>
      </c>
      <c r="S779" s="15">
        <f t="shared" si="183"/>
        <v>2125.44</v>
      </c>
      <c r="T779" s="17"/>
      <c r="U779" s="17"/>
      <c r="V779" s="17"/>
      <c r="W779" s="17"/>
      <c r="X779" s="17"/>
      <c r="Y779" s="17"/>
      <c r="Z779" s="17"/>
    </row>
    <row r="780" spans="1:26" x14ac:dyDescent="0.2">
      <c r="A780" s="13"/>
      <c r="B780" s="13"/>
      <c r="C780" s="13">
        <v>51334</v>
      </c>
      <c r="D780" s="13" t="s">
        <v>183</v>
      </c>
      <c r="E780" s="13" t="s">
        <v>36</v>
      </c>
      <c r="F780" s="13" t="s">
        <v>34</v>
      </c>
      <c r="G780" s="13">
        <v>501506</v>
      </c>
      <c r="H780" s="13">
        <v>7</v>
      </c>
      <c r="I780" s="15">
        <v>447984</v>
      </c>
      <c r="J780" s="15">
        <v>0</v>
      </c>
      <c r="K780" s="15">
        <v>37332</v>
      </c>
      <c r="L780" s="15">
        <f t="shared" si="178"/>
        <v>11574.119999999999</v>
      </c>
      <c r="M780" s="15">
        <f t="shared" si="179"/>
        <v>123.60000000000001</v>
      </c>
      <c r="N780" s="16"/>
      <c r="O780" s="16"/>
      <c r="P780" s="15">
        <f t="shared" si="180"/>
        <v>7615.728000000001</v>
      </c>
      <c r="Q780" s="15">
        <f t="shared" si="181"/>
        <v>57277.440000000002</v>
      </c>
      <c r="R780" s="15">
        <f t="shared" si="182"/>
        <v>80950.708799999993</v>
      </c>
      <c r="S780" s="15">
        <f t="shared" si="183"/>
        <v>2125.44</v>
      </c>
      <c r="T780" s="17"/>
      <c r="U780" s="17"/>
      <c r="V780" s="17"/>
      <c r="W780" s="17"/>
      <c r="X780" s="17"/>
      <c r="Y780" s="17"/>
      <c r="Z780" s="17"/>
    </row>
    <row r="781" spans="1:26" x14ac:dyDescent="0.2">
      <c r="A781" s="13"/>
      <c r="B781" s="13"/>
      <c r="C781" s="13">
        <v>200053</v>
      </c>
      <c r="D781" s="13" t="s">
        <v>266</v>
      </c>
      <c r="E781" s="13" t="s">
        <v>36</v>
      </c>
      <c r="F781" s="13" t="s">
        <v>37</v>
      </c>
      <c r="G781" s="13">
        <v>501506</v>
      </c>
      <c r="H781" s="13">
        <v>6</v>
      </c>
      <c r="I781" s="15">
        <v>537492</v>
      </c>
      <c r="J781" s="15">
        <v>0</v>
      </c>
      <c r="K781" s="15">
        <v>44791</v>
      </c>
      <c r="L781" s="15">
        <f t="shared" si="178"/>
        <v>11574.119999999999</v>
      </c>
      <c r="M781" s="15">
        <f t="shared" si="179"/>
        <v>123.60000000000001</v>
      </c>
      <c r="N781" s="16">
        <v>10746.75</v>
      </c>
      <c r="O781" s="16"/>
      <c r="P781" s="15">
        <f t="shared" si="180"/>
        <v>9137.3640000000014</v>
      </c>
      <c r="Q781" s="15">
        <f t="shared" si="181"/>
        <v>57277.440000000002</v>
      </c>
      <c r="R781" s="15">
        <f t="shared" si="182"/>
        <v>97124.804399999994</v>
      </c>
      <c r="S781" s="15">
        <f t="shared" si="183"/>
        <v>2125.44</v>
      </c>
      <c r="T781" s="17"/>
      <c r="U781" s="17"/>
      <c r="V781" s="17"/>
      <c r="W781" s="17"/>
      <c r="X781" s="17"/>
      <c r="Y781" s="17"/>
      <c r="Z781" s="17"/>
    </row>
    <row r="782" spans="1:26" x14ac:dyDescent="0.2">
      <c r="A782" s="13"/>
      <c r="B782" s="13"/>
      <c r="C782" s="13">
        <v>200111</v>
      </c>
      <c r="D782" s="13" t="s">
        <v>56</v>
      </c>
      <c r="E782" s="13" t="s">
        <v>36</v>
      </c>
      <c r="F782" s="13" t="s">
        <v>37</v>
      </c>
      <c r="G782" s="13">
        <v>501506</v>
      </c>
      <c r="H782" s="13">
        <v>16</v>
      </c>
      <c r="I782" s="15">
        <v>170736</v>
      </c>
      <c r="J782" s="15">
        <v>0</v>
      </c>
      <c r="K782" s="15">
        <v>14228</v>
      </c>
      <c r="L782" s="15">
        <f t="shared" si="178"/>
        <v>11574.119999999999</v>
      </c>
      <c r="M782" s="15">
        <f t="shared" si="179"/>
        <v>123.60000000000001</v>
      </c>
      <c r="N782" s="16"/>
      <c r="O782" s="16"/>
      <c r="P782" s="15">
        <f t="shared" si="180"/>
        <v>2902.5120000000002</v>
      </c>
      <c r="Q782" s="15">
        <f t="shared" si="181"/>
        <v>57277.440000000002</v>
      </c>
      <c r="R782" s="15">
        <f t="shared" si="182"/>
        <v>30851.995200000001</v>
      </c>
      <c r="S782" s="15">
        <f t="shared" si="183"/>
        <v>2125.44</v>
      </c>
      <c r="T782" s="17"/>
      <c r="U782" s="17"/>
      <c r="V782" s="17"/>
      <c r="W782" s="17"/>
      <c r="X782" s="17"/>
      <c r="Y782" s="17"/>
      <c r="Z782" s="17"/>
    </row>
    <row r="783" spans="1:26" x14ac:dyDescent="0.2">
      <c r="A783" s="13"/>
      <c r="B783" s="13"/>
      <c r="C783" s="13">
        <v>200112</v>
      </c>
      <c r="D783" s="13" t="s">
        <v>56</v>
      </c>
      <c r="E783" s="13" t="s">
        <v>36</v>
      </c>
      <c r="F783" s="13" t="s">
        <v>37</v>
      </c>
      <c r="G783" s="13">
        <v>501506</v>
      </c>
      <c r="H783" s="13">
        <v>16</v>
      </c>
      <c r="I783" s="15">
        <v>170736</v>
      </c>
      <c r="J783" s="15">
        <v>0</v>
      </c>
      <c r="K783" s="15">
        <v>14228</v>
      </c>
      <c r="L783" s="15">
        <f t="shared" si="178"/>
        <v>11574.119999999999</v>
      </c>
      <c r="M783" s="15">
        <f t="shared" si="179"/>
        <v>123.60000000000001</v>
      </c>
      <c r="N783" s="16"/>
      <c r="O783" s="16"/>
      <c r="P783" s="15">
        <f t="shared" si="180"/>
        <v>2902.5120000000002</v>
      </c>
      <c r="Q783" s="15">
        <f t="shared" si="181"/>
        <v>57277.440000000002</v>
      </c>
      <c r="R783" s="15">
        <f t="shared" si="182"/>
        <v>30851.995200000001</v>
      </c>
      <c r="S783" s="15">
        <f t="shared" si="183"/>
        <v>2125.44</v>
      </c>
      <c r="T783" s="17"/>
      <c r="U783" s="17"/>
      <c r="V783" s="17"/>
      <c r="W783" s="17"/>
      <c r="X783" s="17"/>
      <c r="Y783" s="17"/>
      <c r="Z783" s="17"/>
    </row>
    <row r="784" spans="1:26" x14ac:dyDescent="0.2">
      <c r="A784" s="13"/>
      <c r="B784" s="13"/>
      <c r="C784" s="13">
        <v>200121</v>
      </c>
      <c r="D784" s="13" t="s">
        <v>56</v>
      </c>
      <c r="E784" s="13" t="s">
        <v>36</v>
      </c>
      <c r="F784" s="13" t="s">
        <v>37</v>
      </c>
      <c r="G784" s="13">
        <v>501506</v>
      </c>
      <c r="H784" s="13">
        <v>16</v>
      </c>
      <c r="I784" s="15">
        <v>170736</v>
      </c>
      <c r="J784" s="15">
        <v>0</v>
      </c>
      <c r="K784" s="15">
        <v>14228</v>
      </c>
      <c r="L784" s="15">
        <f t="shared" si="178"/>
        <v>11574.119999999999</v>
      </c>
      <c r="M784" s="15">
        <f t="shared" si="179"/>
        <v>123.60000000000001</v>
      </c>
      <c r="N784" s="16"/>
      <c r="O784" s="16"/>
      <c r="P784" s="15">
        <f t="shared" si="180"/>
        <v>2902.5120000000002</v>
      </c>
      <c r="Q784" s="15">
        <f t="shared" si="181"/>
        <v>57277.440000000002</v>
      </c>
      <c r="R784" s="15">
        <f t="shared" si="182"/>
        <v>30851.995200000001</v>
      </c>
      <c r="S784" s="15">
        <f t="shared" si="183"/>
        <v>2125.44</v>
      </c>
      <c r="T784" s="17"/>
      <c r="U784" s="17"/>
      <c r="V784" s="17"/>
      <c r="W784" s="17"/>
      <c r="X784" s="17"/>
      <c r="Y784" s="17"/>
      <c r="Z784" s="17"/>
    </row>
    <row r="785" spans="1:26" x14ac:dyDescent="0.2">
      <c r="A785" s="13"/>
      <c r="B785" s="13"/>
      <c r="C785" s="13">
        <v>200131</v>
      </c>
      <c r="D785" s="13" t="s">
        <v>50</v>
      </c>
      <c r="E785" s="13" t="s">
        <v>36</v>
      </c>
      <c r="F785" s="13" t="s">
        <v>34</v>
      </c>
      <c r="G785" s="13">
        <v>501506</v>
      </c>
      <c r="H785" s="13">
        <v>15</v>
      </c>
      <c r="I785" s="15">
        <v>178356</v>
      </c>
      <c r="J785" s="15">
        <v>0</v>
      </c>
      <c r="K785" s="15">
        <v>14863</v>
      </c>
      <c r="L785" s="15">
        <f t="shared" si="178"/>
        <v>11574.119999999999</v>
      </c>
      <c r="M785" s="15">
        <f t="shared" si="179"/>
        <v>123.60000000000001</v>
      </c>
      <c r="N785" s="16"/>
      <c r="O785" s="16"/>
      <c r="P785" s="15">
        <f t="shared" si="180"/>
        <v>3032.0520000000001</v>
      </c>
      <c r="Q785" s="15">
        <f t="shared" si="181"/>
        <v>57277.440000000002</v>
      </c>
      <c r="R785" s="15">
        <f t="shared" si="182"/>
        <v>32228.929199999999</v>
      </c>
      <c r="S785" s="15">
        <f t="shared" si="183"/>
        <v>2125.44</v>
      </c>
      <c r="T785" s="17"/>
      <c r="U785" s="17"/>
      <c r="V785" s="17"/>
      <c r="W785" s="17"/>
      <c r="X785" s="17"/>
      <c r="Y785" s="17"/>
      <c r="Z785" s="17"/>
    </row>
    <row r="786" spans="1:26" x14ac:dyDescent="0.2">
      <c r="A786" s="13"/>
      <c r="B786" s="13"/>
      <c r="C786" s="13">
        <v>200133</v>
      </c>
      <c r="D786" s="13" t="s">
        <v>56</v>
      </c>
      <c r="E786" s="13" t="s">
        <v>36</v>
      </c>
      <c r="F786" s="13" t="s">
        <v>34</v>
      </c>
      <c r="G786" s="13">
        <v>501506</v>
      </c>
      <c r="H786" s="13">
        <v>16</v>
      </c>
      <c r="I786" s="15">
        <v>170736</v>
      </c>
      <c r="J786" s="15">
        <v>0</v>
      </c>
      <c r="K786" s="15">
        <v>14228</v>
      </c>
      <c r="L786" s="15">
        <f t="shared" si="178"/>
        <v>11574.119999999999</v>
      </c>
      <c r="M786" s="15">
        <f t="shared" si="179"/>
        <v>123.60000000000001</v>
      </c>
      <c r="N786" s="16"/>
      <c r="O786" s="16"/>
      <c r="P786" s="15">
        <f t="shared" si="180"/>
        <v>2902.5120000000002</v>
      </c>
      <c r="Q786" s="15">
        <f t="shared" si="181"/>
        <v>57277.440000000002</v>
      </c>
      <c r="R786" s="15">
        <f t="shared" si="182"/>
        <v>30851.995200000001</v>
      </c>
      <c r="S786" s="15">
        <f t="shared" si="183"/>
        <v>2125.44</v>
      </c>
      <c r="T786" s="17"/>
      <c r="U786" s="17"/>
      <c r="V786" s="17"/>
      <c r="W786" s="17"/>
      <c r="X786" s="17"/>
      <c r="Y786" s="17"/>
      <c r="Z786" s="17"/>
    </row>
    <row r="787" spans="1:26" x14ac:dyDescent="0.2">
      <c r="A787" s="13"/>
      <c r="B787" s="13"/>
      <c r="C787" s="13">
        <v>200148</v>
      </c>
      <c r="D787" s="13" t="s">
        <v>50</v>
      </c>
      <c r="E787" s="13" t="s">
        <v>36</v>
      </c>
      <c r="F787" s="13" t="s">
        <v>37</v>
      </c>
      <c r="G787" s="13">
        <v>501506</v>
      </c>
      <c r="H787" s="13">
        <v>15</v>
      </c>
      <c r="I787" s="15">
        <v>178356</v>
      </c>
      <c r="J787" s="15">
        <v>0</v>
      </c>
      <c r="K787" s="15">
        <v>14863</v>
      </c>
      <c r="L787" s="15">
        <f t="shared" si="178"/>
        <v>11574.119999999999</v>
      </c>
      <c r="M787" s="15">
        <f t="shared" si="179"/>
        <v>123.60000000000001</v>
      </c>
      <c r="N787" s="16"/>
      <c r="O787" s="16"/>
      <c r="P787" s="15">
        <f t="shared" si="180"/>
        <v>3032.0520000000001</v>
      </c>
      <c r="Q787" s="15">
        <f t="shared" si="181"/>
        <v>57277.440000000002</v>
      </c>
      <c r="R787" s="15">
        <f t="shared" si="182"/>
        <v>32228.929199999999</v>
      </c>
      <c r="S787" s="15">
        <f t="shared" si="183"/>
        <v>2125.44</v>
      </c>
      <c r="T787" s="17"/>
      <c r="U787" s="17"/>
      <c r="V787" s="17"/>
      <c r="W787" s="17"/>
      <c r="X787" s="17"/>
      <c r="Y787" s="17"/>
      <c r="Z787" s="17"/>
    </row>
    <row r="788" spans="1:26" x14ac:dyDescent="0.2">
      <c r="A788" s="13"/>
      <c r="B788" s="13"/>
      <c r="C788" s="13">
        <v>200149</v>
      </c>
      <c r="D788" s="13" t="s">
        <v>50</v>
      </c>
      <c r="E788" s="13" t="s">
        <v>36</v>
      </c>
      <c r="F788" s="13" t="s">
        <v>37</v>
      </c>
      <c r="G788" s="13">
        <v>501506</v>
      </c>
      <c r="H788" s="13">
        <v>15</v>
      </c>
      <c r="I788" s="15">
        <v>178356</v>
      </c>
      <c r="J788" s="15">
        <v>0</v>
      </c>
      <c r="K788" s="15">
        <v>14863</v>
      </c>
      <c r="L788" s="15">
        <f t="shared" si="178"/>
        <v>11574.119999999999</v>
      </c>
      <c r="M788" s="15">
        <f t="shared" si="179"/>
        <v>123.60000000000001</v>
      </c>
      <c r="N788" s="16"/>
      <c r="O788" s="16"/>
      <c r="P788" s="15">
        <f t="shared" si="180"/>
        <v>3032.0520000000001</v>
      </c>
      <c r="Q788" s="15">
        <f t="shared" si="181"/>
        <v>57277.440000000002</v>
      </c>
      <c r="R788" s="15">
        <f t="shared" si="182"/>
        <v>32228.929199999999</v>
      </c>
      <c r="S788" s="15">
        <f t="shared" si="183"/>
        <v>2125.44</v>
      </c>
      <c r="T788" s="17"/>
      <c r="U788" s="17"/>
      <c r="V788" s="17"/>
      <c r="W788" s="17"/>
      <c r="X788" s="17"/>
      <c r="Y788" s="17"/>
      <c r="Z788" s="17"/>
    </row>
    <row r="789" spans="1:26" x14ac:dyDescent="0.2">
      <c r="A789" s="13"/>
      <c r="B789" s="13"/>
      <c r="C789" s="13">
        <v>200151</v>
      </c>
      <c r="D789" s="13" t="s">
        <v>50</v>
      </c>
      <c r="E789" s="13" t="s">
        <v>36</v>
      </c>
      <c r="F789" s="13" t="s">
        <v>34</v>
      </c>
      <c r="G789" s="13">
        <v>501506</v>
      </c>
      <c r="H789" s="13">
        <v>15</v>
      </c>
      <c r="I789" s="15">
        <v>178356</v>
      </c>
      <c r="J789" s="15">
        <v>0</v>
      </c>
      <c r="K789" s="15">
        <v>14863</v>
      </c>
      <c r="L789" s="15">
        <f t="shared" si="178"/>
        <v>11574.119999999999</v>
      </c>
      <c r="M789" s="15">
        <f t="shared" si="179"/>
        <v>123.60000000000001</v>
      </c>
      <c r="N789" s="16"/>
      <c r="O789" s="16"/>
      <c r="P789" s="15">
        <f t="shared" si="180"/>
        <v>3032.0520000000001</v>
      </c>
      <c r="Q789" s="15">
        <f t="shared" si="181"/>
        <v>57277.440000000002</v>
      </c>
      <c r="R789" s="15">
        <f t="shared" si="182"/>
        <v>32228.929199999999</v>
      </c>
      <c r="S789" s="15">
        <f t="shared" si="183"/>
        <v>2125.44</v>
      </c>
      <c r="T789" s="17"/>
      <c r="U789" s="17"/>
      <c r="V789" s="17"/>
      <c r="W789" s="17"/>
      <c r="X789" s="17"/>
      <c r="Y789" s="17"/>
      <c r="Z789" s="17"/>
    </row>
    <row r="790" spans="1:26" x14ac:dyDescent="0.2">
      <c r="A790" s="13"/>
      <c r="B790" s="13"/>
      <c r="C790" s="13">
        <v>200152</v>
      </c>
      <c r="D790" s="13" t="s">
        <v>50</v>
      </c>
      <c r="E790" s="13" t="s">
        <v>36</v>
      </c>
      <c r="F790" s="13" t="s">
        <v>34</v>
      </c>
      <c r="G790" s="13">
        <v>501506</v>
      </c>
      <c r="H790" s="13">
        <v>15</v>
      </c>
      <c r="I790" s="15">
        <v>178356</v>
      </c>
      <c r="J790" s="15">
        <v>0</v>
      </c>
      <c r="K790" s="15">
        <v>14863</v>
      </c>
      <c r="L790" s="15">
        <f t="shared" si="178"/>
        <v>11574.119999999999</v>
      </c>
      <c r="M790" s="15">
        <f t="shared" si="179"/>
        <v>123.60000000000001</v>
      </c>
      <c r="N790" s="16"/>
      <c r="O790" s="16"/>
      <c r="P790" s="15">
        <f t="shared" si="180"/>
        <v>3032.0520000000001</v>
      </c>
      <c r="Q790" s="15">
        <f t="shared" si="181"/>
        <v>57277.440000000002</v>
      </c>
      <c r="R790" s="15">
        <f t="shared" si="182"/>
        <v>32228.929199999999</v>
      </c>
      <c r="S790" s="15">
        <f t="shared" si="183"/>
        <v>2125.44</v>
      </c>
      <c r="T790" s="17"/>
      <c r="U790" s="17"/>
      <c r="V790" s="17"/>
      <c r="W790" s="17"/>
      <c r="X790" s="17"/>
      <c r="Y790" s="17"/>
      <c r="Z790" s="17"/>
    </row>
    <row r="791" spans="1:26" x14ac:dyDescent="0.2">
      <c r="A791" s="13"/>
      <c r="B791" s="13"/>
      <c r="C791" s="13">
        <v>200154</v>
      </c>
      <c r="D791" s="13" t="s">
        <v>50</v>
      </c>
      <c r="E791" s="13" t="s">
        <v>36</v>
      </c>
      <c r="F791" s="13" t="s">
        <v>34</v>
      </c>
      <c r="G791" s="13">
        <v>501506</v>
      </c>
      <c r="H791" s="13">
        <v>15</v>
      </c>
      <c r="I791" s="15">
        <v>178356</v>
      </c>
      <c r="J791" s="15">
        <v>0</v>
      </c>
      <c r="K791" s="15">
        <v>14863</v>
      </c>
      <c r="L791" s="15">
        <f t="shared" si="178"/>
        <v>11574.119999999999</v>
      </c>
      <c r="M791" s="15">
        <f t="shared" si="179"/>
        <v>123.60000000000001</v>
      </c>
      <c r="N791" s="16"/>
      <c r="O791" s="16"/>
      <c r="P791" s="15">
        <f t="shared" si="180"/>
        <v>3032.0520000000001</v>
      </c>
      <c r="Q791" s="15">
        <f t="shared" si="181"/>
        <v>57277.440000000002</v>
      </c>
      <c r="R791" s="15">
        <f t="shared" si="182"/>
        <v>32228.929199999999</v>
      </c>
      <c r="S791" s="15">
        <f t="shared" si="183"/>
        <v>2125.44</v>
      </c>
      <c r="T791" s="17"/>
      <c r="U791" s="17"/>
      <c r="V791" s="17"/>
      <c r="W791" s="17"/>
      <c r="X791" s="17"/>
      <c r="Y791" s="17"/>
      <c r="Z791" s="17"/>
    </row>
    <row r="792" spans="1:26" x14ac:dyDescent="0.2">
      <c r="A792" s="13"/>
      <c r="B792" s="13"/>
      <c r="C792" s="13">
        <v>200161</v>
      </c>
      <c r="D792" s="13" t="s">
        <v>56</v>
      </c>
      <c r="E792" s="13" t="s">
        <v>36</v>
      </c>
      <c r="F792" s="13" t="s">
        <v>37</v>
      </c>
      <c r="G792" s="13">
        <v>501506</v>
      </c>
      <c r="H792" s="13">
        <v>16</v>
      </c>
      <c r="I792" s="15">
        <v>170736</v>
      </c>
      <c r="J792" s="15">
        <v>0</v>
      </c>
      <c r="K792" s="15">
        <v>14228</v>
      </c>
      <c r="L792" s="15">
        <f t="shared" si="178"/>
        <v>11574.119999999999</v>
      </c>
      <c r="M792" s="15">
        <f t="shared" si="179"/>
        <v>123.60000000000001</v>
      </c>
      <c r="N792" s="16"/>
      <c r="O792" s="16"/>
      <c r="P792" s="15">
        <f t="shared" si="180"/>
        <v>2902.5120000000002</v>
      </c>
      <c r="Q792" s="15">
        <f t="shared" si="181"/>
        <v>57277.440000000002</v>
      </c>
      <c r="R792" s="15">
        <f t="shared" si="182"/>
        <v>30851.995200000001</v>
      </c>
      <c r="S792" s="15">
        <f t="shared" si="183"/>
        <v>2125.44</v>
      </c>
      <c r="T792" s="17"/>
      <c r="U792" s="17"/>
      <c r="V792" s="17"/>
      <c r="W792" s="17"/>
      <c r="X792" s="17"/>
      <c r="Y792" s="17"/>
      <c r="Z792" s="17"/>
    </row>
    <row r="793" spans="1:26" x14ac:dyDescent="0.2">
      <c r="A793" s="13"/>
      <c r="B793" s="13"/>
      <c r="C793" s="13">
        <v>200163</v>
      </c>
      <c r="D793" s="13" t="s">
        <v>56</v>
      </c>
      <c r="E793" s="13" t="s">
        <v>36</v>
      </c>
      <c r="F793" s="13" t="s">
        <v>34</v>
      </c>
      <c r="G793" s="13">
        <v>501506</v>
      </c>
      <c r="H793" s="13">
        <v>16</v>
      </c>
      <c r="I793" s="15">
        <v>170736</v>
      </c>
      <c r="J793" s="15">
        <v>0</v>
      </c>
      <c r="K793" s="15">
        <v>14228</v>
      </c>
      <c r="L793" s="15">
        <f t="shared" si="178"/>
        <v>11574.119999999999</v>
      </c>
      <c r="M793" s="15">
        <f t="shared" si="179"/>
        <v>123.60000000000001</v>
      </c>
      <c r="N793" s="16"/>
      <c r="O793" s="16"/>
      <c r="P793" s="15">
        <f t="shared" si="180"/>
        <v>2902.5120000000002</v>
      </c>
      <c r="Q793" s="15">
        <f t="shared" si="181"/>
        <v>57277.440000000002</v>
      </c>
      <c r="R793" s="15">
        <f t="shared" si="182"/>
        <v>30851.995200000001</v>
      </c>
      <c r="S793" s="15">
        <f t="shared" si="183"/>
        <v>2125.44</v>
      </c>
      <c r="T793" s="17"/>
      <c r="U793" s="17"/>
      <c r="V793" s="17"/>
      <c r="W793" s="17"/>
      <c r="X793" s="17"/>
      <c r="Y793" s="17"/>
      <c r="Z793" s="17"/>
    </row>
    <row r="794" spans="1:26" x14ac:dyDescent="0.2">
      <c r="A794" s="13"/>
      <c r="B794" s="13"/>
      <c r="C794" s="13">
        <v>200165</v>
      </c>
      <c r="D794" s="13" t="s">
        <v>56</v>
      </c>
      <c r="E794" s="13" t="s">
        <v>36</v>
      </c>
      <c r="F794" s="13" t="s">
        <v>34</v>
      </c>
      <c r="G794" s="13">
        <v>501506</v>
      </c>
      <c r="H794" s="13">
        <v>16</v>
      </c>
      <c r="I794" s="15">
        <v>170736</v>
      </c>
      <c r="J794" s="15">
        <v>0</v>
      </c>
      <c r="K794" s="15">
        <v>14228</v>
      </c>
      <c r="L794" s="15">
        <f t="shared" si="178"/>
        <v>11574.119999999999</v>
      </c>
      <c r="M794" s="15">
        <f t="shared" si="179"/>
        <v>123.60000000000001</v>
      </c>
      <c r="N794" s="16"/>
      <c r="O794" s="16"/>
      <c r="P794" s="15">
        <f t="shared" si="180"/>
        <v>2902.5120000000002</v>
      </c>
      <c r="Q794" s="15">
        <f t="shared" si="181"/>
        <v>57277.440000000002</v>
      </c>
      <c r="R794" s="15">
        <f t="shared" si="182"/>
        <v>30851.995200000001</v>
      </c>
      <c r="S794" s="15">
        <f t="shared" si="183"/>
        <v>2125.44</v>
      </c>
      <c r="T794" s="17"/>
      <c r="U794" s="17"/>
      <c r="V794" s="17"/>
      <c r="W794" s="17"/>
      <c r="X794" s="17"/>
      <c r="Y794" s="17"/>
      <c r="Z794" s="17"/>
    </row>
    <row r="795" spans="1:26" x14ac:dyDescent="0.2">
      <c r="A795" s="13"/>
      <c r="B795" s="13"/>
      <c r="C795" s="13">
        <v>200166</v>
      </c>
      <c r="D795" s="13" t="s">
        <v>56</v>
      </c>
      <c r="E795" s="13" t="s">
        <v>36</v>
      </c>
      <c r="F795" s="13" t="s">
        <v>37</v>
      </c>
      <c r="G795" s="13">
        <v>501506</v>
      </c>
      <c r="H795" s="13">
        <v>16</v>
      </c>
      <c r="I795" s="15">
        <v>170736</v>
      </c>
      <c r="J795" s="15">
        <v>0</v>
      </c>
      <c r="K795" s="15">
        <v>14228</v>
      </c>
      <c r="L795" s="15">
        <f t="shared" si="178"/>
        <v>11574.119999999999</v>
      </c>
      <c r="M795" s="15">
        <f t="shared" si="179"/>
        <v>123.60000000000001</v>
      </c>
      <c r="N795" s="16"/>
      <c r="O795" s="16"/>
      <c r="P795" s="15">
        <f t="shared" si="180"/>
        <v>2902.5120000000002</v>
      </c>
      <c r="Q795" s="15">
        <f t="shared" si="181"/>
        <v>57277.440000000002</v>
      </c>
      <c r="R795" s="15">
        <f t="shared" si="182"/>
        <v>30851.995200000001</v>
      </c>
      <c r="S795" s="15">
        <f t="shared" si="183"/>
        <v>2125.44</v>
      </c>
      <c r="T795" s="17"/>
      <c r="U795" s="17"/>
      <c r="V795" s="17"/>
      <c r="W795" s="17"/>
      <c r="X795" s="17"/>
      <c r="Y795" s="17"/>
      <c r="Z795" s="17"/>
    </row>
    <row r="796" spans="1:26" x14ac:dyDescent="0.2">
      <c r="A796" s="13"/>
      <c r="B796" s="13"/>
      <c r="C796" s="13">
        <v>200168</v>
      </c>
      <c r="D796" s="13" t="s">
        <v>56</v>
      </c>
      <c r="E796" s="13" t="s">
        <v>36</v>
      </c>
      <c r="F796" s="13" t="s">
        <v>37</v>
      </c>
      <c r="G796" s="13">
        <v>501506</v>
      </c>
      <c r="H796" s="13">
        <v>16</v>
      </c>
      <c r="I796" s="15">
        <v>170736</v>
      </c>
      <c r="J796" s="15">
        <v>0</v>
      </c>
      <c r="K796" s="15">
        <v>14228</v>
      </c>
      <c r="L796" s="15">
        <f t="shared" si="178"/>
        <v>11574.119999999999</v>
      </c>
      <c r="M796" s="15">
        <f t="shared" si="179"/>
        <v>123.60000000000001</v>
      </c>
      <c r="N796" s="16"/>
      <c r="O796" s="16"/>
      <c r="P796" s="15">
        <f t="shared" si="180"/>
        <v>2902.5120000000002</v>
      </c>
      <c r="Q796" s="15">
        <f t="shared" si="181"/>
        <v>57277.440000000002</v>
      </c>
      <c r="R796" s="15">
        <f t="shared" si="182"/>
        <v>30851.995200000001</v>
      </c>
      <c r="S796" s="15">
        <f t="shared" si="183"/>
        <v>2125.44</v>
      </c>
      <c r="T796" s="17"/>
      <c r="U796" s="17"/>
      <c r="V796" s="17"/>
      <c r="W796" s="17"/>
      <c r="X796" s="17"/>
      <c r="Y796" s="17"/>
      <c r="Z796" s="17"/>
    </row>
    <row r="797" spans="1:26" x14ac:dyDescent="0.2">
      <c r="A797" s="13"/>
      <c r="B797" s="13"/>
      <c r="C797" s="13">
        <v>200172</v>
      </c>
      <c r="D797" s="13" t="s">
        <v>56</v>
      </c>
      <c r="E797" s="13" t="s">
        <v>36</v>
      </c>
      <c r="F797" s="13" t="s">
        <v>37</v>
      </c>
      <c r="G797" s="13">
        <v>501506</v>
      </c>
      <c r="H797" s="13">
        <v>16</v>
      </c>
      <c r="I797" s="15">
        <v>170736</v>
      </c>
      <c r="J797" s="15">
        <v>0</v>
      </c>
      <c r="K797" s="15">
        <v>14228</v>
      </c>
      <c r="L797" s="15">
        <f t="shared" si="178"/>
        <v>11574.119999999999</v>
      </c>
      <c r="M797" s="15">
        <f t="shared" si="179"/>
        <v>123.60000000000001</v>
      </c>
      <c r="N797" s="16"/>
      <c r="O797" s="16"/>
      <c r="P797" s="15">
        <f t="shared" si="180"/>
        <v>2902.5120000000002</v>
      </c>
      <c r="Q797" s="15">
        <f t="shared" si="181"/>
        <v>57277.440000000002</v>
      </c>
      <c r="R797" s="15">
        <f t="shared" si="182"/>
        <v>30851.995200000001</v>
      </c>
      <c r="S797" s="15">
        <f t="shared" si="183"/>
        <v>2125.44</v>
      </c>
      <c r="T797" s="17"/>
      <c r="U797" s="17"/>
      <c r="V797" s="17"/>
      <c r="W797" s="17"/>
      <c r="X797" s="17"/>
      <c r="Y797" s="17"/>
      <c r="Z797" s="17"/>
    </row>
    <row r="798" spans="1:26" x14ac:dyDescent="0.2">
      <c r="A798" s="13"/>
      <c r="B798" s="13"/>
      <c r="C798" s="13">
        <v>200263</v>
      </c>
      <c r="D798" s="13" t="s">
        <v>56</v>
      </c>
      <c r="E798" s="13" t="s">
        <v>36</v>
      </c>
      <c r="F798" s="13" t="s">
        <v>37</v>
      </c>
      <c r="G798" s="13">
        <v>501506</v>
      </c>
      <c r="H798" s="13">
        <v>16</v>
      </c>
      <c r="I798" s="15">
        <v>170736</v>
      </c>
      <c r="J798" s="15">
        <v>0</v>
      </c>
      <c r="K798" s="15">
        <v>14228</v>
      </c>
      <c r="L798" s="15">
        <f t="shared" si="178"/>
        <v>11574.119999999999</v>
      </c>
      <c r="M798" s="15">
        <f t="shared" si="179"/>
        <v>123.60000000000001</v>
      </c>
      <c r="N798" s="16"/>
      <c r="O798" s="16"/>
      <c r="P798" s="15">
        <f t="shared" si="180"/>
        <v>2902.5120000000002</v>
      </c>
      <c r="Q798" s="15">
        <f t="shared" si="181"/>
        <v>57277.440000000002</v>
      </c>
      <c r="R798" s="15">
        <f t="shared" si="182"/>
        <v>30851.995200000001</v>
      </c>
      <c r="S798" s="15">
        <f t="shared" si="183"/>
        <v>2125.44</v>
      </c>
      <c r="T798" s="17"/>
      <c r="U798" s="17"/>
      <c r="V798" s="17"/>
      <c r="W798" s="17"/>
      <c r="X798" s="17"/>
      <c r="Y798" s="17"/>
      <c r="Z798" s="17"/>
    </row>
    <row r="799" spans="1:26" x14ac:dyDescent="0.2">
      <c r="A799" s="13"/>
      <c r="B799" s="13"/>
      <c r="C799" s="13">
        <v>200272</v>
      </c>
      <c r="D799" s="13" t="s">
        <v>56</v>
      </c>
      <c r="E799" s="13" t="s">
        <v>36</v>
      </c>
      <c r="F799" s="13" t="s">
        <v>34</v>
      </c>
      <c r="G799" s="13">
        <v>501506</v>
      </c>
      <c r="H799" s="13">
        <v>16</v>
      </c>
      <c r="I799" s="15">
        <v>170736</v>
      </c>
      <c r="J799" s="15">
        <v>0</v>
      </c>
      <c r="K799" s="15">
        <v>14228</v>
      </c>
      <c r="L799" s="15">
        <f t="shared" si="178"/>
        <v>11574.119999999999</v>
      </c>
      <c r="M799" s="15">
        <f t="shared" si="179"/>
        <v>123.60000000000001</v>
      </c>
      <c r="N799" s="16"/>
      <c r="O799" s="16"/>
      <c r="P799" s="15">
        <f t="shared" si="180"/>
        <v>2902.5120000000002</v>
      </c>
      <c r="Q799" s="15">
        <f t="shared" si="181"/>
        <v>57277.440000000002</v>
      </c>
      <c r="R799" s="15">
        <f t="shared" si="182"/>
        <v>30851.995200000001</v>
      </c>
      <c r="S799" s="15">
        <f t="shared" si="183"/>
        <v>2125.44</v>
      </c>
      <c r="T799" s="17"/>
      <c r="U799" s="17"/>
      <c r="V799" s="17"/>
      <c r="W799" s="17"/>
      <c r="X799" s="17"/>
      <c r="Y799" s="17"/>
      <c r="Z799" s="17"/>
    </row>
    <row r="800" spans="1:26" x14ac:dyDescent="0.2">
      <c r="A800" s="13"/>
      <c r="B800" s="13"/>
      <c r="C800" s="13">
        <v>200276</v>
      </c>
      <c r="D800" s="13" t="s">
        <v>56</v>
      </c>
      <c r="E800" s="13" t="s">
        <v>36</v>
      </c>
      <c r="F800" s="13" t="s">
        <v>37</v>
      </c>
      <c r="G800" s="13">
        <v>501506</v>
      </c>
      <c r="H800" s="13">
        <v>16</v>
      </c>
      <c r="I800" s="15">
        <v>170736</v>
      </c>
      <c r="J800" s="15">
        <v>0</v>
      </c>
      <c r="K800" s="15">
        <v>14228</v>
      </c>
      <c r="L800" s="15">
        <f t="shared" si="178"/>
        <v>11574.119999999999</v>
      </c>
      <c r="M800" s="15">
        <f t="shared" si="179"/>
        <v>123.60000000000001</v>
      </c>
      <c r="N800" s="16"/>
      <c r="O800" s="16"/>
      <c r="P800" s="15">
        <f t="shared" si="180"/>
        <v>2902.5120000000002</v>
      </c>
      <c r="Q800" s="15">
        <f t="shared" si="181"/>
        <v>57277.440000000002</v>
      </c>
      <c r="R800" s="15">
        <f t="shared" si="182"/>
        <v>30851.995200000001</v>
      </c>
      <c r="S800" s="15">
        <f t="shared" si="183"/>
        <v>2125.44</v>
      </c>
      <c r="T800" s="17"/>
      <c r="U800" s="17"/>
      <c r="V800" s="17"/>
      <c r="W800" s="17"/>
      <c r="X800" s="17"/>
      <c r="Y800" s="17"/>
      <c r="Z800" s="17"/>
    </row>
    <row r="801" spans="1:26" x14ac:dyDescent="0.2">
      <c r="A801" s="13"/>
      <c r="B801" s="13"/>
      <c r="C801" s="13">
        <v>200406</v>
      </c>
      <c r="D801" s="13" t="s">
        <v>267</v>
      </c>
      <c r="E801" s="13" t="s">
        <v>36</v>
      </c>
      <c r="F801" s="13" t="s">
        <v>34</v>
      </c>
      <c r="G801" s="13">
        <v>501506</v>
      </c>
      <c r="H801" s="13">
        <v>15</v>
      </c>
      <c r="I801" s="15">
        <v>178356</v>
      </c>
      <c r="J801" s="15">
        <v>0</v>
      </c>
      <c r="K801" s="15">
        <v>14863</v>
      </c>
      <c r="L801" s="15">
        <f t="shared" si="178"/>
        <v>11574.119999999999</v>
      </c>
      <c r="M801" s="15">
        <f t="shared" si="179"/>
        <v>123.60000000000001</v>
      </c>
      <c r="N801" s="16"/>
      <c r="O801" s="16"/>
      <c r="P801" s="15">
        <f t="shared" si="180"/>
        <v>3032.0520000000001</v>
      </c>
      <c r="Q801" s="15">
        <f t="shared" si="181"/>
        <v>57277.440000000002</v>
      </c>
      <c r="R801" s="15">
        <f t="shared" si="182"/>
        <v>32228.929199999999</v>
      </c>
      <c r="S801" s="15">
        <f t="shared" si="183"/>
        <v>2125.44</v>
      </c>
      <c r="T801" s="17"/>
      <c r="U801" s="17"/>
      <c r="V801" s="17"/>
      <c r="W801" s="17"/>
      <c r="X801" s="17"/>
      <c r="Y801" s="17"/>
      <c r="Z801" s="17"/>
    </row>
    <row r="802" spans="1:26" x14ac:dyDescent="0.2">
      <c r="A802" s="13"/>
      <c r="B802" s="13"/>
      <c r="C802" s="13">
        <v>200476</v>
      </c>
      <c r="D802" s="13" t="s">
        <v>56</v>
      </c>
      <c r="E802" s="13" t="s">
        <v>36</v>
      </c>
      <c r="F802" s="13" t="s">
        <v>37</v>
      </c>
      <c r="G802" s="13">
        <v>501506</v>
      </c>
      <c r="H802" s="13">
        <v>16</v>
      </c>
      <c r="I802" s="15">
        <v>170736</v>
      </c>
      <c r="J802" s="15">
        <v>0</v>
      </c>
      <c r="K802" s="15">
        <v>14228</v>
      </c>
      <c r="L802" s="15">
        <f t="shared" si="178"/>
        <v>11574.119999999999</v>
      </c>
      <c r="M802" s="15">
        <f t="shared" si="179"/>
        <v>123.60000000000001</v>
      </c>
      <c r="N802" s="16"/>
      <c r="O802" s="16"/>
      <c r="P802" s="15">
        <f t="shared" si="180"/>
        <v>2902.5120000000002</v>
      </c>
      <c r="Q802" s="15">
        <f t="shared" si="181"/>
        <v>57277.440000000002</v>
      </c>
      <c r="R802" s="15">
        <f t="shared" si="182"/>
        <v>30851.995200000001</v>
      </c>
      <c r="S802" s="15">
        <f t="shared" si="183"/>
        <v>2125.44</v>
      </c>
      <c r="T802" s="17"/>
      <c r="U802" s="17"/>
      <c r="V802" s="17"/>
      <c r="W802" s="17"/>
      <c r="X802" s="17"/>
      <c r="Y802" s="17"/>
      <c r="Z802" s="17"/>
    </row>
    <row r="803" spans="1:26" x14ac:dyDescent="0.2">
      <c r="A803" s="13"/>
      <c r="B803" s="13"/>
      <c r="C803" s="13">
        <v>200487</v>
      </c>
      <c r="D803" s="13" t="s">
        <v>56</v>
      </c>
      <c r="E803" s="13" t="s">
        <v>36</v>
      </c>
      <c r="F803" s="13" t="s">
        <v>37</v>
      </c>
      <c r="G803" s="13">
        <v>501506</v>
      </c>
      <c r="H803" s="13">
        <v>16</v>
      </c>
      <c r="I803" s="15">
        <v>170736</v>
      </c>
      <c r="J803" s="15">
        <v>0</v>
      </c>
      <c r="K803" s="15">
        <v>14228</v>
      </c>
      <c r="L803" s="15">
        <f t="shared" si="178"/>
        <v>11574.119999999999</v>
      </c>
      <c r="M803" s="15">
        <f t="shared" si="179"/>
        <v>123.60000000000001</v>
      </c>
      <c r="N803" s="16"/>
      <c r="O803" s="16"/>
      <c r="P803" s="15">
        <f t="shared" si="180"/>
        <v>2902.5120000000002</v>
      </c>
      <c r="Q803" s="15">
        <f t="shared" si="181"/>
        <v>57277.440000000002</v>
      </c>
      <c r="R803" s="15">
        <f t="shared" si="182"/>
        <v>30851.995200000001</v>
      </c>
      <c r="S803" s="15">
        <f t="shared" si="183"/>
        <v>2125.44</v>
      </c>
      <c r="T803" s="17"/>
      <c r="U803" s="17"/>
      <c r="V803" s="17"/>
      <c r="W803" s="17"/>
      <c r="X803" s="17"/>
      <c r="Y803" s="17"/>
      <c r="Z803" s="17"/>
    </row>
    <row r="804" spans="1:26" x14ac:dyDescent="0.2">
      <c r="A804" s="13"/>
      <c r="B804" s="13"/>
      <c r="C804" s="13">
        <v>200489</v>
      </c>
      <c r="D804" s="13" t="s">
        <v>56</v>
      </c>
      <c r="E804" s="13" t="s">
        <v>36</v>
      </c>
      <c r="F804" s="13" t="s">
        <v>34</v>
      </c>
      <c r="G804" s="13">
        <v>501506</v>
      </c>
      <c r="H804" s="13">
        <v>16</v>
      </c>
      <c r="I804" s="15">
        <v>170736</v>
      </c>
      <c r="J804" s="15">
        <v>0</v>
      </c>
      <c r="K804" s="15">
        <v>14228</v>
      </c>
      <c r="L804" s="15">
        <f t="shared" si="178"/>
        <v>11574.119999999999</v>
      </c>
      <c r="M804" s="15">
        <f t="shared" si="179"/>
        <v>123.60000000000001</v>
      </c>
      <c r="N804" s="16"/>
      <c r="O804" s="16"/>
      <c r="P804" s="15">
        <f t="shared" si="180"/>
        <v>2902.5120000000002</v>
      </c>
      <c r="Q804" s="15">
        <f t="shared" si="181"/>
        <v>57277.440000000002</v>
      </c>
      <c r="R804" s="15">
        <f t="shared" si="182"/>
        <v>30851.995200000001</v>
      </c>
      <c r="S804" s="15">
        <f t="shared" si="183"/>
        <v>2125.44</v>
      </c>
      <c r="T804" s="17"/>
      <c r="U804" s="17"/>
      <c r="V804" s="17"/>
      <c r="W804" s="17"/>
      <c r="X804" s="17"/>
      <c r="Y804" s="17"/>
      <c r="Z804" s="17"/>
    </row>
    <row r="805" spans="1:26" x14ac:dyDescent="0.2">
      <c r="A805" s="13"/>
      <c r="B805" s="13"/>
      <c r="C805" s="13">
        <v>200518</v>
      </c>
      <c r="D805" s="13" t="s">
        <v>56</v>
      </c>
      <c r="E805" s="13" t="s">
        <v>36</v>
      </c>
      <c r="F805" s="13" t="s">
        <v>37</v>
      </c>
      <c r="G805" s="13">
        <v>501506</v>
      </c>
      <c r="H805" s="13">
        <v>16</v>
      </c>
      <c r="I805" s="15">
        <v>170736</v>
      </c>
      <c r="J805" s="15">
        <v>0</v>
      </c>
      <c r="K805" s="15">
        <v>14228</v>
      </c>
      <c r="L805" s="15">
        <f t="shared" si="178"/>
        <v>11574.119999999999</v>
      </c>
      <c r="M805" s="15">
        <f t="shared" si="179"/>
        <v>123.60000000000001</v>
      </c>
      <c r="N805" s="16"/>
      <c r="O805" s="16"/>
      <c r="P805" s="15">
        <f t="shared" si="180"/>
        <v>2902.5120000000002</v>
      </c>
      <c r="Q805" s="15">
        <f t="shared" si="181"/>
        <v>57277.440000000002</v>
      </c>
      <c r="R805" s="15">
        <f t="shared" si="182"/>
        <v>30851.995200000001</v>
      </c>
      <c r="S805" s="15">
        <f t="shared" si="183"/>
        <v>2125.44</v>
      </c>
      <c r="T805" s="17"/>
      <c r="U805" s="17"/>
      <c r="V805" s="17"/>
      <c r="W805" s="17"/>
      <c r="X805" s="17"/>
      <c r="Y805" s="17"/>
      <c r="Z805" s="17"/>
    </row>
    <row r="806" spans="1:26" x14ac:dyDescent="0.2">
      <c r="A806" s="13"/>
      <c r="B806" s="13"/>
      <c r="C806" s="13">
        <v>200530</v>
      </c>
      <c r="D806" s="13" t="s">
        <v>56</v>
      </c>
      <c r="E806" s="13" t="s">
        <v>36</v>
      </c>
      <c r="F806" s="13" t="s">
        <v>34</v>
      </c>
      <c r="G806" s="13">
        <v>501506</v>
      </c>
      <c r="H806" s="13">
        <v>16</v>
      </c>
      <c r="I806" s="15">
        <v>170736</v>
      </c>
      <c r="J806" s="15">
        <v>0</v>
      </c>
      <c r="K806" s="15">
        <v>14228</v>
      </c>
      <c r="L806" s="15">
        <f t="shared" si="178"/>
        <v>11574.119999999999</v>
      </c>
      <c r="M806" s="15">
        <f t="shared" si="179"/>
        <v>123.60000000000001</v>
      </c>
      <c r="N806" s="16"/>
      <c r="O806" s="16"/>
      <c r="P806" s="15">
        <f t="shared" si="180"/>
        <v>2902.5120000000002</v>
      </c>
      <c r="Q806" s="15">
        <f t="shared" si="181"/>
        <v>57277.440000000002</v>
      </c>
      <c r="R806" s="15">
        <f t="shared" si="182"/>
        <v>30851.995200000001</v>
      </c>
      <c r="S806" s="15">
        <f t="shared" si="183"/>
        <v>2125.44</v>
      </c>
      <c r="T806" s="17"/>
      <c r="U806" s="17"/>
      <c r="V806" s="17"/>
      <c r="W806" s="17"/>
      <c r="X806" s="17"/>
      <c r="Y806" s="17"/>
      <c r="Z806" s="17"/>
    </row>
    <row r="807" spans="1:26" x14ac:dyDescent="0.2">
      <c r="A807" s="13"/>
      <c r="B807" s="13"/>
      <c r="C807" s="13">
        <v>200532</v>
      </c>
      <c r="D807" s="13" t="s">
        <v>56</v>
      </c>
      <c r="E807" s="13" t="s">
        <v>36</v>
      </c>
      <c r="F807" s="13" t="s">
        <v>37</v>
      </c>
      <c r="G807" s="13">
        <v>501506</v>
      </c>
      <c r="H807" s="13">
        <v>16</v>
      </c>
      <c r="I807" s="15">
        <v>170736</v>
      </c>
      <c r="J807" s="15">
        <v>0</v>
      </c>
      <c r="K807" s="15">
        <v>14228</v>
      </c>
      <c r="L807" s="15">
        <f t="shared" si="178"/>
        <v>11574.119999999999</v>
      </c>
      <c r="M807" s="15">
        <f t="shared" si="179"/>
        <v>123.60000000000001</v>
      </c>
      <c r="N807" s="16"/>
      <c r="O807" s="16"/>
      <c r="P807" s="15">
        <f t="shared" si="180"/>
        <v>2902.5120000000002</v>
      </c>
      <c r="Q807" s="15">
        <f t="shared" si="181"/>
        <v>57277.440000000002</v>
      </c>
      <c r="R807" s="15">
        <f t="shared" si="182"/>
        <v>30851.995200000001</v>
      </c>
      <c r="S807" s="15">
        <f t="shared" si="183"/>
        <v>2125.44</v>
      </c>
      <c r="T807" s="17"/>
      <c r="U807" s="17"/>
      <c r="V807" s="17"/>
      <c r="W807" s="17"/>
      <c r="X807" s="17"/>
      <c r="Y807" s="17"/>
      <c r="Z807" s="17"/>
    </row>
    <row r="808" spans="1:26" x14ac:dyDescent="0.2">
      <c r="A808" s="13"/>
      <c r="B808" s="13"/>
      <c r="C808" s="13">
        <v>200548</v>
      </c>
      <c r="D808" s="13" t="s">
        <v>56</v>
      </c>
      <c r="E808" s="13" t="s">
        <v>36</v>
      </c>
      <c r="F808" s="13" t="s">
        <v>37</v>
      </c>
      <c r="G808" s="13">
        <v>501506</v>
      </c>
      <c r="H808" s="13">
        <v>16</v>
      </c>
      <c r="I808" s="15">
        <v>170736</v>
      </c>
      <c r="J808" s="15">
        <v>0</v>
      </c>
      <c r="K808" s="15">
        <v>14228</v>
      </c>
      <c r="L808" s="15">
        <f t="shared" si="178"/>
        <v>11574.119999999999</v>
      </c>
      <c r="M808" s="15">
        <f t="shared" si="179"/>
        <v>123.60000000000001</v>
      </c>
      <c r="N808" s="16"/>
      <c r="O808" s="16"/>
      <c r="P808" s="15">
        <f t="shared" si="180"/>
        <v>2902.5120000000002</v>
      </c>
      <c r="Q808" s="15">
        <f t="shared" si="181"/>
        <v>57277.440000000002</v>
      </c>
      <c r="R808" s="15">
        <f t="shared" si="182"/>
        <v>30851.995200000001</v>
      </c>
      <c r="S808" s="15">
        <f t="shared" si="183"/>
        <v>2125.44</v>
      </c>
      <c r="T808" s="17"/>
      <c r="U808" s="17"/>
      <c r="V808" s="17"/>
      <c r="W808" s="17"/>
      <c r="X808" s="17"/>
      <c r="Y808" s="17"/>
      <c r="Z808" s="17"/>
    </row>
    <row r="809" spans="1:26" x14ac:dyDescent="0.2">
      <c r="A809" s="13"/>
      <c r="B809" s="13"/>
      <c r="C809" s="13">
        <v>200555</v>
      </c>
      <c r="D809" s="13" t="s">
        <v>56</v>
      </c>
      <c r="E809" s="13" t="s">
        <v>36</v>
      </c>
      <c r="F809" s="13" t="s">
        <v>37</v>
      </c>
      <c r="G809" s="13">
        <v>501506</v>
      </c>
      <c r="H809" s="13">
        <v>16</v>
      </c>
      <c r="I809" s="15">
        <v>170736</v>
      </c>
      <c r="J809" s="15">
        <v>0</v>
      </c>
      <c r="K809" s="15">
        <v>14228</v>
      </c>
      <c r="L809" s="15">
        <f t="shared" si="178"/>
        <v>11574.119999999999</v>
      </c>
      <c r="M809" s="15">
        <f t="shared" si="179"/>
        <v>123.60000000000001</v>
      </c>
      <c r="N809" s="16"/>
      <c r="O809" s="16"/>
      <c r="P809" s="15">
        <f t="shared" si="180"/>
        <v>2902.5120000000002</v>
      </c>
      <c r="Q809" s="15">
        <f t="shared" si="181"/>
        <v>57277.440000000002</v>
      </c>
      <c r="R809" s="15">
        <f t="shared" si="182"/>
        <v>30851.995200000001</v>
      </c>
      <c r="S809" s="15">
        <f t="shared" si="183"/>
        <v>2125.44</v>
      </c>
      <c r="T809" s="17"/>
      <c r="U809" s="17"/>
      <c r="V809" s="17"/>
      <c r="W809" s="17"/>
      <c r="X809" s="17"/>
      <c r="Y809" s="17"/>
      <c r="Z809" s="17"/>
    </row>
    <row r="810" spans="1:26" x14ac:dyDescent="0.2">
      <c r="A810" s="13"/>
      <c r="B810" s="13"/>
      <c r="C810" s="13">
        <v>200559</v>
      </c>
      <c r="D810" s="13" t="s">
        <v>56</v>
      </c>
      <c r="E810" s="13" t="s">
        <v>36</v>
      </c>
      <c r="F810" s="13" t="s">
        <v>37</v>
      </c>
      <c r="G810" s="13">
        <v>501506</v>
      </c>
      <c r="H810" s="13">
        <v>16</v>
      </c>
      <c r="I810" s="15">
        <v>170736</v>
      </c>
      <c r="J810" s="15">
        <v>0</v>
      </c>
      <c r="K810" s="15">
        <v>14228</v>
      </c>
      <c r="L810" s="15">
        <f t="shared" si="178"/>
        <v>11574.119999999999</v>
      </c>
      <c r="M810" s="15">
        <f t="shared" si="179"/>
        <v>123.60000000000001</v>
      </c>
      <c r="N810" s="16"/>
      <c r="O810" s="16"/>
      <c r="P810" s="15">
        <f t="shared" si="180"/>
        <v>2902.5120000000002</v>
      </c>
      <c r="Q810" s="15">
        <f t="shared" si="181"/>
        <v>57277.440000000002</v>
      </c>
      <c r="R810" s="15">
        <f t="shared" si="182"/>
        <v>30851.995200000001</v>
      </c>
      <c r="S810" s="15">
        <f t="shared" si="183"/>
        <v>2125.44</v>
      </c>
      <c r="T810" s="17"/>
      <c r="U810" s="17"/>
      <c r="V810" s="17"/>
      <c r="W810" s="17"/>
      <c r="X810" s="17"/>
      <c r="Y810" s="17"/>
      <c r="Z810" s="17"/>
    </row>
    <row r="811" spans="1:26" x14ac:dyDescent="0.2">
      <c r="A811" s="13"/>
      <c r="B811" s="13"/>
      <c r="C811" s="13">
        <v>200563</v>
      </c>
      <c r="D811" s="13" t="s">
        <v>56</v>
      </c>
      <c r="E811" s="13" t="s">
        <v>36</v>
      </c>
      <c r="F811" s="13" t="s">
        <v>37</v>
      </c>
      <c r="G811" s="13">
        <v>501506</v>
      </c>
      <c r="H811" s="13">
        <v>16</v>
      </c>
      <c r="I811" s="15">
        <v>170736</v>
      </c>
      <c r="J811" s="15">
        <v>0</v>
      </c>
      <c r="K811" s="15">
        <v>14228</v>
      </c>
      <c r="L811" s="15">
        <f t="shared" si="178"/>
        <v>11574.119999999999</v>
      </c>
      <c r="M811" s="15">
        <f t="shared" si="179"/>
        <v>123.60000000000001</v>
      </c>
      <c r="N811" s="16"/>
      <c r="O811" s="16"/>
      <c r="P811" s="15">
        <f t="shared" si="180"/>
        <v>2902.5120000000002</v>
      </c>
      <c r="Q811" s="15">
        <f t="shared" si="181"/>
        <v>57277.440000000002</v>
      </c>
      <c r="R811" s="15">
        <f t="shared" si="182"/>
        <v>30851.995200000001</v>
      </c>
      <c r="S811" s="15">
        <f t="shared" si="183"/>
        <v>2125.44</v>
      </c>
      <c r="T811" s="17"/>
      <c r="U811" s="17"/>
      <c r="V811" s="17"/>
      <c r="W811" s="17"/>
      <c r="X811" s="17"/>
      <c r="Y811" s="17"/>
      <c r="Z811" s="17"/>
    </row>
    <row r="812" spans="1:26" x14ac:dyDescent="0.2">
      <c r="A812" s="13"/>
      <c r="B812" s="13"/>
      <c r="C812" s="13">
        <v>200565</v>
      </c>
      <c r="D812" s="13" t="s">
        <v>56</v>
      </c>
      <c r="E812" s="13" t="s">
        <v>36</v>
      </c>
      <c r="F812" s="13" t="s">
        <v>37</v>
      </c>
      <c r="G812" s="13">
        <v>501506</v>
      </c>
      <c r="H812" s="13">
        <v>16</v>
      </c>
      <c r="I812" s="15">
        <v>170736</v>
      </c>
      <c r="J812" s="15">
        <v>0</v>
      </c>
      <c r="K812" s="15">
        <v>14228</v>
      </c>
      <c r="L812" s="15">
        <f t="shared" si="178"/>
        <v>11574.119999999999</v>
      </c>
      <c r="M812" s="15">
        <f t="shared" si="179"/>
        <v>123.60000000000001</v>
      </c>
      <c r="N812" s="16"/>
      <c r="O812" s="16"/>
      <c r="P812" s="15">
        <f t="shared" si="180"/>
        <v>2902.5120000000002</v>
      </c>
      <c r="Q812" s="15">
        <f t="shared" si="181"/>
        <v>57277.440000000002</v>
      </c>
      <c r="R812" s="15">
        <f t="shared" si="182"/>
        <v>30851.995200000001</v>
      </c>
      <c r="S812" s="15">
        <f t="shared" si="183"/>
        <v>2125.44</v>
      </c>
      <c r="T812" s="17"/>
      <c r="U812" s="17"/>
      <c r="V812" s="17"/>
      <c r="W812" s="17"/>
      <c r="X812" s="17"/>
      <c r="Y812" s="17"/>
      <c r="Z812" s="17"/>
    </row>
    <row r="813" spans="1:26" x14ac:dyDescent="0.2">
      <c r="A813" s="13"/>
      <c r="B813" s="13"/>
      <c r="C813" s="13">
        <v>200568</v>
      </c>
      <c r="D813" s="13" t="s">
        <v>56</v>
      </c>
      <c r="E813" s="13" t="s">
        <v>36</v>
      </c>
      <c r="F813" s="13" t="s">
        <v>37</v>
      </c>
      <c r="G813" s="13">
        <v>501506</v>
      </c>
      <c r="H813" s="13">
        <v>16</v>
      </c>
      <c r="I813" s="15">
        <v>170736</v>
      </c>
      <c r="J813" s="15">
        <v>0</v>
      </c>
      <c r="K813" s="15">
        <v>14228</v>
      </c>
      <c r="L813" s="15">
        <f t="shared" si="178"/>
        <v>11574.119999999999</v>
      </c>
      <c r="M813" s="15">
        <f t="shared" si="179"/>
        <v>123.60000000000001</v>
      </c>
      <c r="N813" s="16"/>
      <c r="O813" s="16"/>
      <c r="P813" s="15">
        <f t="shared" si="180"/>
        <v>2902.5120000000002</v>
      </c>
      <c r="Q813" s="15">
        <f t="shared" si="181"/>
        <v>57277.440000000002</v>
      </c>
      <c r="R813" s="15">
        <f t="shared" si="182"/>
        <v>30851.995200000001</v>
      </c>
      <c r="S813" s="15">
        <f t="shared" si="183"/>
        <v>2125.44</v>
      </c>
      <c r="T813" s="17"/>
      <c r="U813" s="17"/>
      <c r="V813" s="17"/>
      <c r="W813" s="17"/>
      <c r="X813" s="17"/>
      <c r="Y813" s="17"/>
      <c r="Z813" s="17"/>
    </row>
    <row r="814" spans="1:26" x14ac:dyDescent="0.2">
      <c r="A814" s="13"/>
      <c r="B814" s="13"/>
      <c r="C814" s="13">
        <v>200573</v>
      </c>
      <c r="D814" s="13" t="s">
        <v>56</v>
      </c>
      <c r="E814" s="13" t="s">
        <v>36</v>
      </c>
      <c r="F814" s="13" t="s">
        <v>37</v>
      </c>
      <c r="G814" s="13">
        <v>501506</v>
      </c>
      <c r="H814" s="13">
        <v>16</v>
      </c>
      <c r="I814" s="15">
        <v>170736</v>
      </c>
      <c r="J814" s="15">
        <v>0</v>
      </c>
      <c r="K814" s="15">
        <v>14228</v>
      </c>
      <c r="L814" s="15">
        <f t="shared" si="178"/>
        <v>11574.119999999999</v>
      </c>
      <c r="M814" s="15">
        <f t="shared" si="179"/>
        <v>123.60000000000001</v>
      </c>
      <c r="N814" s="16"/>
      <c r="O814" s="16"/>
      <c r="P814" s="15">
        <f t="shared" si="180"/>
        <v>2902.5120000000002</v>
      </c>
      <c r="Q814" s="15">
        <f t="shared" si="181"/>
        <v>57277.440000000002</v>
      </c>
      <c r="R814" s="15">
        <f t="shared" si="182"/>
        <v>30851.995200000001</v>
      </c>
      <c r="S814" s="15">
        <f t="shared" si="183"/>
        <v>2125.44</v>
      </c>
      <c r="T814" s="17"/>
      <c r="U814" s="17"/>
      <c r="V814" s="17"/>
      <c r="W814" s="17"/>
      <c r="X814" s="17"/>
      <c r="Y814" s="17"/>
      <c r="Z814" s="17"/>
    </row>
    <row r="815" spans="1:26" x14ac:dyDescent="0.2">
      <c r="A815" s="13"/>
      <c r="B815" s="13"/>
      <c r="C815" s="13">
        <v>200585</v>
      </c>
      <c r="D815" s="13" t="s">
        <v>56</v>
      </c>
      <c r="E815" s="13" t="s">
        <v>36</v>
      </c>
      <c r="F815" s="13" t="s">
        <v>37</v>
      </c>
      <c r="G815" s="13">
        <v>501506</v>
      </c>
      <c r="H815" s="13">
        <v>16</v>
      </c>
      <c r="I815" s="15">
        <v>170736</v>
      </c>
      <c r="J815" s="15">
        <v>0</v>
      </c>
      <c r="K815" s="15">
        <v>14228</v>
      </c>
      <c r="L815" s="15">
        <f t="shared" si="178"/>
        <v>11574.119999999999</v>
      </c>
      <c r="M815" s="15">
        <f t="shared" si="179"/>
        <v>123.60000000000001</v>
      </c>
      <c r="N815" s="16"/>
      <c r="O815" s="16"/>
      <c r="P815" s="15">
        <f t="shared" si="180"/>
        <v>2902.5120000000002</v>
      </c>
      <c r="Q815" s="15">
        <f t="shared" si="181"/>
        <v>57277.440000000002</v>
      </c>
      <c r="R815" s="15">
        <f t="shared" si="182"/>
        <v>30851.995200000001</v>
      </c>
      <c r="S815" s="15">
        <f t="shared" si="183"/>
        <v>2125.44</v>
      </c>
      <c r="T815" s="17"/>
      <c r="U815" s="17"/>
      <c r="V815" s="17"/>
      <c r="W815" s="17"/>
      <c r="X815" s="17"/>
      <c r="Y815" s="17"/>
      <c r="Z815" s="17"/>
    </row>
    <row r="816" spans="1:26" x14ac:dyDescent="0.2">
      <c r="A816" s="13"/>
      <c r="B816" s="13"/>
      <c r="C816" s="13">
        <v>200586</v>
      </c>
      <c r="D816" s="13" t="s">
        <v>56</v>
      </c>
      <c r="E816" s="13" t="s">
        <v>36</v>
      </c>
      <c r="F816" s="13" t="s">
        <v>37</v>
      </c>
      <c r="G816" s="13">
        <v>501506</v>
      </c>
      <c r="H816" s="13">
        <v>16</v>
      </c>
      <c r="I816" s="15">
        <v>170736</v>
      </c>
      <c r="J816" s="15">
        <v>0</v>
      </c>
      <c r="K816" s="15">
        <v>14228</v>
      </c>
      <c r="L816" s="15">
        <f t="shared" si="178"/>
        <v>11574.119999999999</v>
      </c>
      <c r="M816" s="15">
        <f t="shared" si="179"/>
        <v>123.60000000000001</v>
      </c>
      <c r="N816" s="16"/>
      <c r="O816" s="16"/>
      <c r="P816" s="15">
        <f t="shared" si="180"/>
        <v>2902.5120000000002</v>
      </c>
      <c r="Q816" s="15">
        <f t="shared" si="181"/>
        <v>57277.440000000002</v>
      </c>
      <c r="R816" s="15">
        <f t="shared" si="182"/>
        <v>30851.995200000001</v>
      </c>
      <c r="S816" s="15">
        <f t="shared" si="183"/>
        <v>2125.44</v>
      </c>
      <c r="T816" s="17"/>
      <c r="U816" s="17"/>
      <c r="V816" s="17"/>
      <c r="W816" s="17"/>
      <c r="X816" s="17"/>
      <c r="Y816" s="17"/>
      <c r="Z816" s="17"/>
    </row>
    <row r="817" spans="1:26" x14ac:dyDescent="0.2">
      <c r="A817" s="13"/>
      <c r="B817" s="13"/>
      <c r="C817" s="13">
        <v>200589</v>
      </c>
      <c r="D817" s="13" t="s">
        <v>56</v>
      </c>
      <c r="E817" s="13" t="s">
        <v>36</v>
      </c>
      <c r="F817" s="13" t="s">
        <v>37</v>
      </c>
      <c r="G817" s="13">
        <v>501506</v>
      </c>
      <c r="H817" s="13">
        <v>16</v>
      </c>
      <c r="I817" s="37">
        <v>170736</v>
      </c>
      <c r="J817" s="37">
        <v>0</v>
      </c>
      <c r="K817" s="37">
        <v>14228</v>
      </c>
      <c r="L817" s="15">
        <f t="shared" si="178"/>
        <v>11574.119999999999</v>
      </c>
      <c r="M817" s="15">
        <f t="shared" si="179"/>
        <v>123.60000000000001</v>
      </c>
      <c r="N817" s="16"/>
      <c r="O817" s="16"/>
      <c r="P817" s="15">
        <f t="shared" si="180"/>
        <v>2902.5120000000002</v>
      </c>
      <c r="Q817" s="15">
        <f t="shared" si="181"/>
        <v>57277.440000000002</v>
      </c>
      <c r="R817" s="15">
        <f t="shared" si="182"/>
        <v>30851.995200000001</v>
      </c>
      <c r="S817" s="15">
        <f t="shared" si="183"/>
        <v>2125.44</v>
      </c>
      <c r="T817" s="17"/>
      <c r="U817" s="17"/>
      <c r="V817" s="17"/>
      <c r="W817" s="17"/>
      <c r="X817" s="17"/>
      <c r="Y817" s="17"/>
      <c r="Z817" s="17"/>
    </row>
    <row r="818" spans="1:26" x14ac:dyDescent="0.2">
      <c r="A818" s="13"/>
      <c r="B818" s="13"/>
      <c r="C818" s="13">
        <v>200593</v>
      </c>
      <c r="D818" s="13" t="s">
        <v>56</v>
      </c>
      <c r="E818" s="13" t="s">
        <v>36</v>
      </c>
      <c r="F818" s="13" t="s">
        <v>37</v>
      </c>
      <c r="G818" s="13">
        <v>501506</v>
      </c>
      <c r="H818" s="13">
        <v>16</v>
      </c>
      <c r="I818" s="37">
        <v>170736</v>
      </c>
      <c r="J818" s="37">
        <v>0</v>
      </c>
      <c r="K818" s="37">
        <v>14228</v>
      </c>
      <c r="L818" s="15">
        <f t="shared" si="178"/>
        <v>11574.119999999999</v>
      </c>
      <c r="M818" s="15">
        <f t="shared" si="179"/>
        <v>123.60000000000001</v>
      </c>
      <c r="N818" s="16"/>
      <c r="O818" s="16"/>
      <c r="P818" s="15">
        <f t="shared" si="180"/>
        <v>2902.5120000000002</v>
      </c>
      <c r="Q818" s="15">
        <f t="shared" si="181"/>
        <v>57277.440000000002</v>
      </c>
      <c r="R818" s="15">
        <f t="shared" si="182"/>
        <v>30851.995200000001</v>
      </c>
      <c r="S818" s="15">
        <f t="shared" si="183"/>
        <v>2125.44</v>
      </c>
      <c r="T818" s="17"/>
      <c r="U818" s="17"/>
      <c r="V818" s="17"/>
      <c r="W818" s="17"/>
      <c r="X818" s="17"/>
      <c r="Y818" s="17"/>
      <c r="Z818" s="17"/>
    </row>
    <row r="819" spans="1:26" s="20" customFormat="1" ht="13.5" thickBot="1" x14ac:dyDescent="0.25">
      <c r="G819" s="31"/>
      <c r="I819" s="39">
        <f t="shared" ref="I819:Z819" si="184">SUM(I777:I818)</f>
        <v>8866332</v>
      </c>
      <c r="J819" s="39">
        <f t="shared" si="184"/>
        <v>9600</v>
      </c>
      <c r="K819" s="39">
        <f t="shared" si="184"/>
        <v>738861</v>
      </c>
      <c r="L819" s="39">
        <f t="shared" si="184"/>
        <v>486113.03999999986</v>
      </c>
      <c r="M819" s="39">
        <f t="shared" si="184"/>
        <v>5191.2000000000007</v>
      </c>
      <c r="N819" s="39">
        <f t="shared" si="184"/>
        <v>38818.75</v>
      </c>
      <c r="O819" s="39">
        <f t="shared" si="184"/>
        <v>0</v>
      </c>
      <c r="P819" s="39">
        <f t="shared" si="184"/>
        <v>150727.64399999997</v>
      </c>
      <c r="Q819" s="39">
        <f t="shared" si="184"/>
        <v>2405652.4799999986</v>
      </c>
      <c r="R819" s="39">
        <f t="shared" si="184"/>
        <v>1602146.1924000003</v>
      </c>
      <c r="S819" s="39">
        <f t="shared" si="184"/>
        <v>89268.480000000054</v>
      </c>
      <c r="T819" s="39">
        <f t="shared" si="184"/>
        <v>0</v>
      </c>
      <c r="U819" s="39">
        <f t="shared" si="184"/>
        <v>0</v>
      </c>
      <c r="V819" s="39">
        <f t="shared" si="184"/>
        <v>0</v>
      </c>
      <c r="W819" s="39">
        <f t="shared" si="184"/>
        <v>0</v>
      </c>
      <c r="X819" s="39">
        <f t="shared" si="184"/>
        <v>0</v>
      </c>
      <c r="Y819" s="39">
        <f t="shared" si="184"/>
        <v>0</v>
      </c>
      <c r="Z819" s="39">
        <f t="shared" si="184"/>
        <v>0</v>
      </c>
    </row>
    <row r="820" spans="1:26" s="20" customFormat="1" ht="13.5" thickTop="1" x14ac:dyDescent="0.2">
      <c r="I820" s="40"/>
      <c r="J820" s="40"/>
      <c r="K820" s="40"/>
      <c r="L820" s="23"/>
      <c r="M820" s="23"/>
      <c r="N820" s="24"/>
      <c r="O820" s="24"/>
      <c r="P820" s="23"/>
      <c r="Q820" s="23"/>
      <c r="R820" s="23"/>
      <c r="S820" s="23"/>
      <c r="T820" s="25"/>
      <c r="U820" s="25"/>
      <c r="V820" s="25"/>
      <c r="W820" s="25"/>
      <c r="X820" s="25"/>
      <c r="Y820" s="25"/>
      <c r="Z820" s="25"/>
    </row>
    <row r="821" spans="1:26" s="20" customFormat="1" ht="13.5" thickBot="1" x14ac:dyDescent="0.25">
      <c r="I821" s="39">
        <f t="shared" ref="I821:Z821" si="185">I16+I25+I29+I33+I37+I61+I68+I75+I79+I91+I121+I134+I155+I159+I165+I183+I201+I206+I273+I291+I296+I306+I310+I337+I507+I594+I662+I667+I672+I681+I685+I698+I761+I774+I819</f>
        <v>237371395</v>
      </c>
      <c r="J821" s="39">
        <f t="shared" si="185"/>
        <v>711360.4</v>
      </c>
      <c r="K821" s="39">
        <f t="shared" si="185"/>
        <v>18655625.666666664</v>
      </c>
      <c r="L821" s="39">
        <f t="shared" si="185"/>
        <v>8171328.7200000081</v>
      </c>
      <c r="M821" s="39">
        <f t="shared" si="185"/>
        <v>87261.60000000002</v>
      </c>
      <c r="N821" s="39">
        <f t="shared" si="185"/>
        <v>1460631.25</v>
      </c>
      <c r="O821" s="39">
        <f t="shared" si="185"/>
        <v>0</v>
      </c>
      <c r="P821" s="39">
        <f t="shared" si="185"/>
        <v>4011743.6399999997</v>
      </c>
      <c r="Q821" s="39">
        <f t="shared" si="185"/>
        <v>40896092.159999996</v>
      </c>
      <c r="R821" s="39">
        <f t="shared" si="185"/>
        <v>42642475.044</v>
      </c>
      <c r="S821" s="39">
        <f t="shared" si="185"/>
        <v>1517564.1600000001</v>
      </c>
      <c r="T821" s="39">
        <f t="shared" si="185"/>
        <v>0</v>
      </c>
      <c r="U821" s="39">
        <f t="shared" si="185"/>
        <v>0</v>
      </c>
      <c r="V821" s="39">
        <f t="shared" si="185"/>
        <v>0</v>
      </c>
      <c r="W821" s="39">
        <f t="shared" si="185"/>
        <v>0</v>
      </c>
      <c r="X821" s="39">
        <f t="shared" si="185"/>
        <v>0</v>
      </c>
      <c r="Y821" s="39">
        <f t="shared" si="185"/>
        <v>0</v>
      </c>
      <c r="Z821" s="39">
        <f t="shared" si="185"/>
        <v>0</v>
      </c>
    </row>
    <row r="822" spans="1:26" s="20" customFormat="1" ht="13.5" thickTop="1" x14ac:dyDescent="0.2">
      <c r="I822" s="40"/>
      <c r="J822" s="40"/>
      <c r="K822" s="40"/>
      <c r="L822" s="23"/>
      <c r="M822" s="23"/>
      <c r="N822" s="24"/>
      <c r="O822" s="24"/>
      <c r="P822" s="23"/>
      <c r="Q822" s="23"/>
      <c r="R822" s="23"/>
      <c r="S822" s="23"/>
      <c r="T822" s="25"/>
      <c r="U822" s="25"/>
      <c r="V822" s="25"/>
      <c r="W822" s="25"/>
      <c r="X822" s="25"/>
      <c r="Y822" s="25"/>
      <c r="Z822" s="25"/>
    </row>
    <row r="823" spans="1:26" s="20" customFormat="1" x14ac:dyDescent="0.2">
      <c r="I823" s="40"/>
      <c r="J823" s="40"/>
      <c r="K823" s="40"/>
      <c r="L823" s="23"/>
      <c r="M823" s="23"/>
      <c r="N823" s="24"/>
      <c r="O823" s="24"/>
      <c r="P823" s="23"/>
      <c r="Q823" s="23"/>
      <c r="R823" s="23"/>
      <c r="S823" s="23"/>
      <c r="T823" s="25"/>
      <c r="U823" s="25"/>
      <c r="V823" s="25"/>
      <c r="W823" s="25"/>
      <c r="X823" s="25"/>
      <c r="Y823" s="25"/>
      <c r="Z823" s="25"/>
    </row>
    <row r="824" spans="1:26" s="43" customFormat="1" x14ac:dyDescent="0.2">
      <c r="A824" s="14"/>
      <c r="B824" s="14"/>
      <c r="C824" s="14"/>
      <c r="D824" s="14"/>
      <c r="E824" s="14"/>
      <c r="F824" s="14"/>
      <c r="G824" s="14"/>
      <c r="H824" s="14"/>
      <c r="I824" s="41">
        <f t="shared" ref="I824:S824" si="186">SUM(I2:I15,I19:I24,I28,I32,I36,I40:I60,I64:I67,I71:I74,I78,I82:I90,I94:I120,I124:I133,I137:I154,I158,I162:I164,I168:I182,I186:I200,I204:I205,I209:I272,I276:I290,I294:I295,I299:I305,I309,I313:I336,I340:I506,I510:I593,I597:I661,I665:I666,I670:I671,I675:I680,I684,I688:I697,I701:I760,I764:I773,I777:I818)</f>
        <v>237371395</v>
      </c>
      <c r="J824" s="41">
        <f t="shared" si="186"/>
        <v>711360.4</v>
      </c>
      <c r="K824" s="41">
        <f t="shared" si="186"/>
        <v>18655625.666666668</v>
      </c>
      <c r="L824" s="41">
        <f t="shared" si="186"/>
        <v>8171328.7200000677</v>
      </c>
      <c r="M824" s="41">
        <f t="shared" si="186"/>
        <v>87261.600000000471</v>
      </c>
      <c r="N824" s="41">
        <f t="shared" si="186"/>
        <v>1460631.25</v>
      </c>
      <c r="O824" s="41">
        <f t="shared" si="186"/>
        <v>0</v>
      </c>
      <c r="P824" s="41">
        <f t="shared" si="186"/>
        <v>4011743.6400000122</v>
      </c>
      <c r="Q824" s="41">
        <f t="shared" si="186"/>
        <v>40896092.160000034</v>
      </c>
      <c r="R824" s="41">
        <f t="shared" si="186"/>
        <v>42642475.044000238</v>
      </c>
      <c r="S824" s="41">
        <f t="shared" si="186"/>
        <v>1517564.1599999745</v>
      </c>
      <c r="T824" s="42"/>
      <c r="U824" s="42"/>
      <c r="V824" s="42"/>
      <c r="W824" s="42"/>
      <c r="X824" s="42"/>
      <c r="Y824" s="42"/>
      <c r="Z824" s="42"/>
    </row>
    <row r="825" spans="1:26" x14ac:dyDescent="0.2">
      <c r="I825" s="45">
        <f t="shared" ref="I825:S825" si="187">I824*4.8%+I824</f>
        <v>248765221.96000001</v>
      </c>
      <c r="J825" s="45">
        <f t="shared" si="187"/>
        <v>745505.69920000003</v>
      </c>
      <c r="K825" s="45">
        <f t="shared" si="187"/>
        <v>19551095.698666669</v>
      </c>
      <c r="L825" s="45">
        <f t="shared" si="187"/>
        <v>8563552.498560071</v>
      </c>
      <c r="M825" s="45">
        <f t="shared" si="187"/>
        <v>91450.156800000492</v>
      </c>
      <c r="N825" s="45">
        <f t="shared" si="187"/>
        <v>1530741.55</v>
      </c>
      <c r="O825" s="45">
        <f t="shared" si="187"/>
        <v>0</v>
      </c>
      <c r="P825" s="45">
        <f t="shared" si="187"/>
        <v>4204307.3347200127</v>
      </c>
      <c r="Q825" s="45">
        <f t="shared" si="187"/>
        <v>42859104.583680034</v>
      </c>
      <c r="R825" s="45">
        <f t="shared" si="187"/>
        <v>44689313.846112251</v>
      </c>
      <c r="S825" s="45">
        <f t="shared" si="187"/>
        <v>1590407.2396799733</v>
      </c>
      <c r="T825" s="46"/>
      <c r="U825" s="46"/>
      <c r="V825" s="46"/>
      <c r="W825" s="46"/>
      <c r="X825" s="46"/>
      <c r="Y825" s="46"/>
      <c r="Z825" s="46"/>
    </row>
    <row r="826" spans="1:26" x14ac:dyDescent="0.2">
      <c r="I826" s="45">
        <f t="shared" ref="I826:S826" si="188">I825*4.4%+I825</f>
        <v>259710891.72624001</v>
      </c>
      <c r="J826" s="45">
        <f t="shared" si="188"/>
        <v>778307.94996480003</v>
      </c>
      <c r="K826" s="45">
        <f t="shared" si="188"/>
        <v>20411343.909408003</v>
      </c>
      <c r="L826" s="45">
        <f t="shared" si="188"/>
        <v>8940348.8084967136</v>
      </c>
      <c r="M826" s="45">
        <f t="shared" si="188"/>
        <v>95473.963699200511</v>
      </c>
      <c r="N826" s="45">
        <f t="shared" si="188"/>
        <v>1598094.1782</v>
      </c>
      <c r="O826" s="45">
        <f t="shared" si="188"/>
        <v>0</v>
      </c>
      <c r="P826" s="45">
        <f t="shared" si="188"/>
        <v>4389296.8574476931</v>
      </c>
      <c r="Q826" s="45">
        <f t="shared" si="188"/>
        <v>44744905.185361952</v>
      </c>
      <c r="R826" s="45">
        <f t="shared" si="188"/>
        <v>46655643.655341193</v>
      </c>
      <c r="S826" s="45">
        <f t="shared" si="188"/>
        <v>1660385.1582258921</v>
      </c>
      <c r="T826" s="46"/>
      <c r="U826" s="46"/>
      <c r="V826" s="46"/>
      <c r="W826" s="46"/>
      <c r="X826" s="46"/>
      <c r="Y826" s="46"/>
      <c r="Z826" s="46"/>
    </row>
    <row r="827" spans="1:26" x14ac:dyDescent="0.2">
      <c r="I827" s="45">
        <f t="shared" ref="I827:S827" si="189">I826*4.5%+I826</f>
        <v>271397881.85392082</v>
      </c>
      <c r="J827" s="45">
        <f t="shared" si="189"/>
        <v>813331.80771321605</v>
      </c>
      <c r="K827" s="45">
        <f t="shared" si="189"/>
        <v>21329854.385331362</v>
      </c>
      <c r="L827" s="45">
        <f t="shared" si="189"/>
        <v>9342664.5048790649</v>
      </c>
      <c r="M827" s="45">
        <f t="shared" si="189"/>
        <v>99770.292065664529</v>
      </c>
      <c r="N827" s="45">
        <f t="shared" si="189"/>
        <v>1670008.416219</v>
      </c>
      <c r="O827" s="45">
        <f t="shared" si="189"/>
        <v>0</v>
      </c>
      <c r="P827" s="45">
        <f t="shared" si="189"/>
        <v>4586815.2160328394</v>
      </c>
      <c r="Q827" s="45">
        <f t="shared" si="189"/>
        <v>46758425.918703243</v>
      </c>
      <c r="R827" s="45">
        <f t="shared" si="189"/>
        <v>48755147.619831547</v>
      </c>
      <c r="S827" s="45">
        <f t="shared" si="189"/>
        <v>1735102.4903460573</v>
      </c>
      <c r="T827" s="47"/>
      <c r="U827" s="47"/>
      <c r="V827" s="47"/>
      <c r="W827" s="47"/>
      <c r="X827" s="47"/>
      <c r="Y827" s="47"/>
      <c r="Z827" s="47"/>
    </row>
    <row r="828" spans="1:26" x14ac:dyDescent="0.2">
      <c r="I828" s="48" t="s">
        <v>271</v>
      </c>
      <c r="K828" s="48"/>
      <c r="L828" s="48"/>
      <c r="M828" s="48"/>
      <c r="N828" s="50"/>
      <c r="O828" s="50"/>
      <c r="P828" s="48"/>
      <c r="Q828" s="48"/>
      <c r="R828" s="48"/>
      <c r="S828" s="48"/>
      <c r="T828" s="48"/>
      <c r="U828" s="48"/>
      <c r="V828" s="48"/>
      <c r="W828" s="48"/>
      <c r="X828" s="48"/>
      <c r="Y828" s="48"/>
    </row>
    <row r="829" spans="1:26" x14ac:dyDescent="0.2">
      <c r="J829" s="53" t="s">
        <v>272</v>
      </c>
      <c r="K829" s="53" t="s">
        <v>273</v>
      </c>
      <c r="L829" s="53"/>
      <c r="M829" s="53" t="s">
        <v>274</v>
      </c>
      <c r="N829" s="54" t="s">
        <v>275</v>
      </c>
      <c r="O829" s="53" t="s">
        <v>276</v>
      </c>
      <c r="P829" s="55" t="s">
        <v>277</v>
      </c>
      <c r="Q829" s="56"/>
      <c r="R829" s="56"/>
      <c r="S829" s="56"/>
      <c r="T829" s="48"/>
      <c r="U829" s="48"/>
      <c r="V829" s="48"/>
      <c r="W829" s="48"/>
      <c r="X829" s="48"/>
      <c r="Y829" s="48"/>
    </row>
    <row r="830" spans="1:26" x14ac:dyDescent="0.2">
      <c r="J830" s="57">
        <v>102</v>
      </c>
      <c r="K830" s="57" t="s">
        <v>278</v>
      </c>
      <c r="L830" s="57"/>
      <c r="M830" s="57">
        <f>I824+K824</f>
        <v>256027020.66666666</v>
      </c>
      <c r="N830" s="58">
        <f>I825+K825</f>
        <v>268316317.65866667</v>
      </c>
      <c r="O830" s="57">
        <f>I826+K826</f>
        <v>280122235.63564801</v>
      </c>
      <c r="P830" s="57">
        <f>I827+K827</f>
        <v>292727736.23925221</v>
      </c>
      <c r="Q830" s="59"/>
      <c r="R830" s="59"/>
      <c r="S830" s="59"/>
      <c r="T830" s="48"/>
      <c r="U830" s="48"/>
      <c r="V830" s="48"/>
      <c r="W830" s="48"/>
      <c r="X830" s="48"/>
      <c r="Y830" s="48"/>
    </row>
    <row r="831" spans="1:26" x14ac:dyDescent="0.2">
      <c r="J831" s="57">
        <v>104</v>
      </c>
      <c r="K831" s="57" t="s">
        <v>279</v>
      </c>
      <c r="L831" s="57"/>
      <c r="M831" s="57">
        <f>J824+L824+M824+N824+O824+P824+Q824+R824+S824</f>
        <v>99498456.974000335</v>
      </c>
      <c r="N831" s="58">
        <f>J825+L825+M825+N825+O825+P825+Q825+R825+S825</f>
        <v>104274382.90875235</v>
      </c>
      <c r="O831" s="57">
        <f>L826+M826+J826+N826+O826+P826+Q826+R826+S826</f>
        <v>108862455.75673744</v>
      </c>
      <c r="P831" s="57">
        <f>L827+M827+N827+O827+P827+Q827+R827+S827+J827</f>
        <v>113761266.26579063</v>
      </c>
      <c r="Q831" s="59"/>
      <c r="R831" s="59"/>
      <c r="S831" s="59"/>
      <c r="T831" s="48"/>
      <c r="U831" s="48"/>
      <c r="V831" s="48"/>
      <c r="W831" s="48"/>
      <c r="X831" s="48"/>
      <c r="Y831" s="48"/>
    </row>
    <row r="832" spans="1:26" s="60" customFormat="1" x14ac:dyDescent="0.2">
      <c r="I832" s="61"/>
      <c r="J832" s="62" t="s">
        <v>280</v>
      </c>
      <c r="K832" s="63"/>
      <c r="L832" s="64"/>
      <c r="M832" s="65">
        <f>SUM(M830:M831)</f>
        <v>355525477.64066696</v>
      </c>
      <c r="N832" s="62">
        <f>SUM(N830:N831)</f>
        <v>372590700.56741905</v>
      </c>
      <c r="O832" s="65">
        <f>SUM(O830:O831)</f>
        <v>388984691.39238548</v>
      </c>
      <c r="P832" s="65">
        <f>SUM(P830:P831)</f>
        <v>406489002.50504285</v>
      </c>
      <c r="Q832" s="56"/>
      <c r="R832" s="56"/>
      <c r="S832" s="56"/>
      <c r="T832" s="66"/>
      <c r="U832" s="66"/>
      <c r="V832" s="66"/>
      <c r="W832" s="66"/>
      <c r="X832" s="66"/>
      <c r="Y832" s="66"/>
      <c r="Z832" s="67"/>
    </row>
    <row r="833" spans="9:26" s="68" customFormat="1" x14ac:dyDescent="0.2">
      <c r="I833" s="7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71"/>
    </row>
    <row r="834" spans="9:26" s="68" customFormat="1" x14ac:dyDescent="0.2">
      <c r="I834" s="7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71"/>
    </row>
    <row r="835" spans="9:26" s="68" customFormat="1" x14ac:dyDescent="0.2">
      <c r="I835" s="7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71"/>
    </row>
    <row r="836" spans="9:26" s="68" customFormat="1" ht="13.5" thickBot="1" x14ac:dyDescent="0.25">
      <c r="I836" s="70"/>
      <c r="J836" s="70"/>
      <c r="K836" s="70"/>
      <c r="L836" s="72" t="s">
        <v>281</v>
      </c>
      <c r="M836" s="72" t="s">
        <v>274</v>
      </c>
      <c r="N836" s="73" t="s">
        <v>275</v>
      </c>
      <c r="O836" s="72" t="s">
        <v>276</v>
      </c>
      <c r="P836" s="74" t="s">
        <v>277</v>
      </c>
      <c r="Q836" s="70"/>
      <c r="R836" s="70"/>
      <c r="S836" s="70"/>
      <c r="T836" s="71"/>
      <c r="U836" s="71"/>
      <c r="V836" s="71"/>
      <c r="W836" s="71"/>
      <c r="X836" s="71"/>
      <c r="Y836" s="71"/>
      <c r="Z836" s="71"/>
    </row>
    <row r="837" spans="9:26" s="68" customFormat="1" ht="15.75" thickBot="1" x14ac:dyDescent="0.3">
      <c r="I837" s="70"/>
      <c r="J837" s="75" t="s">
        <v>282</v>
      </c>
      <c r="K837" s="76"/>
      <c r="L837" s="77">
        <f>SUM(L838:L842)</f>
        <v>46839212</v>
      </c>
      <c r="M837" s="78"/>
      <c r="N837" s="79">
        <f>SUM(N838:N842)</f>
        <v>41150125.349999994</v>
      </c>
      <c r="O837" s="77">
        <f>SUM(O838:O842)</f>
        <v>42960730.865400001</v>
      </c>
      <c r="P837" s="77">
        <f>SUM(P838:P842)</f>
        <v>44893963.754343003</v>
      </c>
      <c r="Q837" s="70"/>
      <c r="R837" s="70"/>
      <c r="S837" s="70"/>
      <c r="T837" s="71"/>
      <c r="U837" s="71"/>
      <c r="V837" s="71"/>
      <c r="W837" s="71"/>
      <c r="X837" s="71"/>
      <c r="Y837" s="71"/>
      <c r="Z837" s="71"/>
    </row>
    <row r="838" spans="9:26" s="68" customFormat="1" ht="15" x14ac:dyDescent="0.25">
      <c r="I838" s="70"/>
      <c r="J838" s="80" t="s">
        <v>283</v>
      </c>
      <c r="K838" s="81"/>
      <c r="L838" s="82">
        <v>8883710</v>
      </c>
      <c r="M838" s="83"/>
      <c r="N838" s="84">
        <f>L838*90%</f>
        <v>7995339</v>
      </c>
      <c r="O838" s="85">
        <f>N838*104.4%</f>
        <v>8347133.9160000002</v>
      </c>
      <c r="P838" s="82">
        <f>O838*104.5%</f>
        <v>8722754.9422199987</v>
      </c>
      <c r="Q838" s="70"/>
      <c r="R838" s="70"/>
      <c r="S838" s="70"/>
      <c r="T838" s="71"/>
      <c r="U838" s="71"/>
      <c r="V838" s="71"/>
      <c r="W838" s="71"/>
      <c r="X838" s="71"/>
      <c r="Y838" s="71"/>
      <c r="Z838" s="71"/>
    </row>
    <row r="839" spans="9:26" s="68" customFormat="1" ht="15" x14ac:dyDescent="0.25">
      <c r="I839" s="70"/>
      <c r="J839" s="80" t="s">
        <v>284</v>
      </c>
      <c r="K839" s="81"/>
      <c r="L839" s="82">
        <f>'[17]DETAILED OCT GS560'!X306+'[17]DETAILED OCT GS560'!X464+'[17]DETAILED OCT GS560'!X490+'[17]DETAILED OCT GS560'!X780+'[17]DETAILED OCT GS560'!X832+'[17]DETAILED OCT GS560'!X868+'[17]DETAILED OCT GS560'!X961+'[17]DETAILED OCT GS560'!X1004</f>
        <v>6701103</v>
      </c>
      <c r="M839" s="83"/>
      <c r="N839" s="84">
        <f>L839*75%</f>
        <v>5025827.25</v>
      </c>
      <c r="O839" s="85">
        <f>N839*104.4%</f>
        <v>5246963.6490000002</v>
      </c>
      <c r="P839" s="82">
        <f>O839*104.5%</f>
        <v>5483077.0132050002</v>
      </c>
      <c r="Q839" s="70"/>
      <c r="R839" s="70"/>
      <c r="S839" s="70"/>
      <c r="T839" s="71"/>
      <c r="U839" s="71"/>
      <c r="V839" s="71"/>
      <c r="W839" s="71"/>
      <c r="X839" s="71"/>
      <c r="Y839" s="71"/>
      <c r="Z839" s="71"/>
    </row>
    <row r="840" spans="9:26" s="68" customFormat="1" ht="15" x14ac:dyDescent="0.25">
      <c r="I840" s="70"/>
      <c r="J840" s="80" t="s">
        <v>285</v>
      </c>
      <c r="K840" s="81"/>
      <c r="L840" s="82">
        <v>29295527</v>
      </c>
      <c r="M840" s="83"/>
      <c r="N840" s="84">
        <f>L840*90%</f>
        <v>26365974.300000001</v>
      </c>
      <c r="O840" s="85">
        <f>N840*104.4%</f>
        <v>27526077.169200003</v>
      </c>
      <c r="P840" s="82">
        <f>O840*104.5%</f>
        <v>28764750.641814001</v>
      </c>
      <c r="Q840" s="70"/>
      <c r="R840" s="70"/>
      <c r="S840" s="70"/>
      <c r="T840" s="71"/>
      <c r="U840" s="71"/>
      <c r="V840" s="71"/>
      <c r="W840" s="71"/>
      <c r="X840" s="71"/>
      <c r="Y840" s="71"/>
      <c r="Z840" s="71"/>
    </row>
    <row r="841" spans="9:26" s="68" customFormat="1" ht="15" x14ac:dyDescent="0.25">
      <c r="I841" s="70"/>
      <c r="J841" s="80" t="s">
        <v>286</v>
      </c>
      <c r="K841" s="81"/>
      <c r="L841" s="82">
        <v>1958872</v>
      </c>
      <c r="M841" s="83"/>
      <c r="N841" s="84">
        <f>L841*90%</f>
        <v>1762984.8</v>
      </c>
      <c r="O841" s="85">
        <f>N841*104.4%</f>
        <v>1840556.1312000002</v>
      </c>
      <c r="P841" s="82">
        <f>O841*104.5%</f>
        <v>1923381.157104</v>
      </c>
      <c r="Q841" s="70"/>
      <c r="R841" s="70"/>
      <c r="S841" s="70"/>
      <c r="T841" s="71"/>
      <c r="U841" s="71"/>
      <c r="V841" s="71"/>
      <c r="W841" s="71"/>
      <c r="X841" s="71"/>
      <c r="Y841" s="71"/>
      <c r="Z841" s="71"/>
    </row>
    <row r="842" spans="9:26" s="68" customFormat="1" ht="15.75" thickBot="1" x14ac:dyDescent="0.3">
      <c r="I842" s="70"/>
      <c r="J842" s="86" t="s">
        <v>287</v>
      </c>
      <c r="K842" s="87"/>
      <c r="L842" s="88">
        <v>0</v>
      </c>
      <c r="M842" s="89"/>
      <c r="N842" s="90">
        <f>L842*104.8%</f>
        <v>0</v>
      </c>
      <c r="O842" s="91">
        <f>N842*104.4%</f>
        <v>0</v>
      </c>
      <c r="P842" s="92">
        <f>O842*104.5%</f>
        <v>0</v>
      </c>
      <c r="Q842" s="70"/>
      <c r="R842" s="70"/>
      <c r="S842" s="70"/>
      <c r="T842" s="71"/>
      <c r="U842" s="71"/>
      <c r="V842" s="71"/>
      <c r="W842" s="71"/>
      <c r="X842" s="71"/>
      <c r="Y842" s="71"/>
      <c r="Z842" s="71"/>
    </row>
    <row r="843" spans="9:26" s="68" customFormat="1" ht="15" x14ac:dyDescent="0.25">
      <c r="I843" s="70"/>
      <c r="J843" s="93"/>
      <c r="K843" s="81"/>
      <c r="L843" s="81"/>
      <c r="M843" s="21"/>
      <c r="N843" s="24"/>
      <c r="O843" s="24"/>
      <c r="P843" s="40"/>
      <c r="Q843" s="70"/>
      <c r="R843" s="70"/>
      <c r="S843" s="70"/>
      <c r="T843" s="71"/>
      <c r="U843" s="71"/>
      <c r="V843" s="71"/>
      <c r="W843" s="71"/>
      <c r="X843" s="71"/>
      <c r="Y843" s="71"/>
      <c r="Z843" s="71"/>
    </row>
    <row r="844" spans="9:26" s="68" customFormat="1" ht="13.5" thickBot="1" x14ac:dyDescent="0.25">
      <c r="I844" s="70"/>
      <c r="J844" s="70"/>
      <c r="K844" s="70"/>
      <c r="L844" s="70"/>
      <c r="M844" s="72" t="s">
        <v>274</v>
      </c>
      <c r="N844" s="73" t="s">
        <v>275</v>
      </c>
      <c r="O844" s="72" t="s">
        <v>276</v>
      </c>
      <c r="P844" s="74" t="s">
        <v>277</v>
      </c>
      <c r="Q844" s="70"/>
      <c r="R844" s="70"/>
      <c r="S844" s="70"/>
      <c r="T844" s="71"/>
      <c r="U844" s="71"/>
      <c r="V844" s="71"/>
      <c r="W844" s="71"/>
      <c r="X844" s="71"/>
      <c r="Y844" s="71"/>
      <c r="Z844" s="71"/>
    </row>
    <row r="845" spans="9:26" s="68" customFormat="1" ht="13.5" thickBot="1" x14ac:dyDescent="0.25">
      <c r="I845" s="70"/>
      <c r="J845" s="79" t="s">
        <v>288</v>
      </c>
      <c r="K845" s="76"/>
      <c r="L845" s="94"/>
      <c r="M845" s="77">
        <f>SUM(M846:M847)</f>
        <v>355525477.64066696</v>
      </c>
      <c r="N845" s="77">
        <f>SUM(N846:N847)</f>
        <v>372590700.56741905</v>
      </c>
      <c r="O845" s="77">
        <f>SUM(O846:O847)</f>
        <v>388984691.39238548</v>
      </c>
      <c r="P845" s="77">
        <f>SUM(P846:P847)</f>
        <v>406489002.50504285</v>
      </c>
      <c r="Q845" s="70"/>
      <c r="R845" s="70"/>
      <c r="S845" s="70"/>
      <c r="T845" s="71"/>
      <c r="U845" s="71"/>
      <c r="V845" s="71"/>
      <c r="W845" s="71"/>
      <c r="X845" s="71"/>
      <c r="Y845" s="71"/>
      <c r="Z845" s="71"/>
    </row>
    <row r="846" spans="9:26" s="68" customFormat="1" ht="15" x14ac:dyDescent="0.25">
      <c r="I846" s="70"/>
      <c r="J846" s="95" t="s">
        <v>278</v>
      </c>
      <c r="K846" s="96"/>
      <c r="L846" s="97"/>
      <c r="M846" s="98">
        <f t="shared" ref="M846:P847" si="190">M830</f>
        <v>256027020.66666666</v>
      </c>
      <c r="N846" s="24">
        <f t="shared" si="190"/>
        <v>268316317.65866667</v>
      </c>
      <c r="O846" s="99">
        <f t="shared" si="190"/>
        <v>280122235.63564801</v>
      </c>
      <c r="P846" s="100">
        <f t="shared" si="190"/>
        <v>292727736.23925221</v>
      </c>
      <c r="Q846" s="70"/>
      <c r="R846" s="70"/>
      <c r="S846" s="70"/>
      <c r="T846" s="71"/>
      <c r="U846" s="71"/>
      <c r="V846" s="71"/>
      <c r="W846" s="71"/>
      <c r="X846" s="71"/>
      <c r="Y846" s="71"/>
      <c r="Z846" s="71"/>
    </row>
    <row r="847" spans="9:26" s="68" customFormat="1" ht="15.75" thickBot="1" x14ac:dyDescent="0.3">
      <c r="I847" s="70"/>
      <c r="J847" s="86" t="s">
        <v>279</v>
      </c>
      <c r="K847" s="101"/>
      <c r="L847" s="102"/>
      <c r="M847" s="103">
        <f t="shared" si="190"/>
        <v>99498456.974000335</v>
      </c>
      <c r="N847" s="91">
        <f t="shared" si="190"/>
        <v>104274382.90875235</v>
      </c>
      <c r="O847" s="88">
        <f t="shared" si="190"/>
        <v>108862455.75673744</v>
      </c>
      <c r="P847" s="92">
        <f t="shared" si="190"/>
        <v>113761266.26579063</v>
      </c>
      <c r="Q847" s="70"/>
      <c r="R847" s="70"/>
      <c r="S847" s="70"/>
      <c r="T847" s="71"/>
      <c r="U847" s="71"/>
      <c r="V847" s="71"/>
      <c r="W847" s="71"/>
      <c r="X847" s="71"/>
      <c r="Y847" s="71"/>
      <c r="Z847" s="71"/>
    </row>
    <row r="848" spans="9:26" s="68" customFormat="1" x14ac:dyDescent="0.2">
      <c r="I848" s="70"/>
      <c r="J848" s="70"/>
      <c r="K848" s="70"/>
      <c r="L848" s="70"/>
      <c r="M848" s="70"/>
      <c r="N848" s="71"/>
      <c r="O848" s="71"/>
      <c r="P848" s="70"/>
      <c r="Q848" s="70"/>
      <c r="R848" s="70"/>
      <c r="S848" s="70"/>
      <c r="T848" s="71"/>
      <c r="U848" s="71"/>
      <c r="V848" s="71"/>
      <c r="W848" s="71"/>
      <c r="X848" s="71"/>
      <c r="Y848" s="71"/>
      <c r="Z848" s="71"/>
    </row>
    <row r="849" spans="9:26" s="68" customFormat="1" x14ac:dyDescent="0.2">
      <c r="I849" s="70"/>
      <c r="J849" s="70"/>
      <c r="K849" s="70"/>
      <c r="L849" s="70"/>
      <c r="M849" s="70"/>
      <c r="N849" s="71"/>
      <c r="O849" s="71"/>
      <c r="P849" s="70"/>
      <c r="Q849" s="70"/>
      <c r="R849" s="70"/>
      <c r="S849" s="70"/>
      <c r="T849" s="71"/>
      <c r="U849" s="71"/>
      <c r="V849" s="71"/>
      <c r="W849" s="71"/>
      <c r="X849" s="71"/>
      <c r="Y849" s="71"/>
      <c r="Z849" s="71"/>
    </row>
    <row r="850" spans="9:26" s="68" customFormat="1" ht="13.5" thickBot="1" x14ac:dyDescent="0.25">
      <c r="I850" s="70"/>
      <c r="J850" s="104" t="s">
        <v>289</v>
      </c>
      <c r="K850" s="70"/>
      <c r="L850" s="70"/>
      <c r="M850" s="105">
        <f>M837+M845</f>
        <v>355525477.64066696</v>
      </c>
      <c r="N850" s="105">
        <f>N837+N845</f>
        <v>413740825.91741908</v>
      </c>
      <c r="O850" s="105">
        <f>O837+O845</f>
        <v>431945422.2577855</v>
      </c>
      <c r="P850" s="105">
        <f>P837+P845</f>
        <v>451382966.25938582</v>
      </c>
      <c r="Q850" s="70"/>
      <c r="R850" s="70"/>
      <c r="S850" s="70"/>
      <c r="T850" s="71"/>
      <c r="U850" s="71"/>
      <c r="V850" s="71"/>
      <c r="W850" s="71"/>
      <c r="X850" s="71"/>
      <c r="Y850" s="71"/>
      <c r="Z850" s="71"/>
    </row>
    <row r="851" spans="9:26" s="68" customFormat="1" ht="13.5" thickTop="1" x14ac:dyDescent="0.2">
      <c r="I851" s="70"/>
      <c r="J851" s="70"/>
      <c r="K851" s="70"/>
      <c r="L851" s="70"/>
      <c r="M851" s="70"/>
      <c r="N851" s="71"/>
      <c r="O851" s="71"/>
      <c r="P851" s="70"/>
      <c r="Q851" s="70"/>
      <c r="R851" s="70"/>
      <c r="S851" s="70"/>
      <c r="T851" s="71"/>
      <c r="U851" s="71"/>
      <c r="V851" s="71"/>
      <c r="W851" s="71"/>
      <c r="X851" s="71"/>
      <c r="Y851" s="71"/>
      <c r="Z851" s="71"/>
    </row>
  </sheetData>
  <autoFilter ref="A1:Z851" xr:uid="{00000000-0009-0000-0000-000000000000}">
    <sortState xmlns:xlrd2="http://schemas.microsoft.com/office/spreadsheetml/2017/richdata2" ref="A2:AC855">
      <sortCondition ref="G1:G1667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CEA03-EEFE-41E7-84D5-89C12F5D9662}">
  <sheetPr>
    <tabColor rgb="FF00B0F0"/>
  </sheetPr>
  <dimension ref="A1:G34"/>
  <sheetViews>
    <sheetView tabSelected="1"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43.140625" bestFit="1" customWidth="1"/>
    <col min="2" max="2" width="0" hidden="1" customWidth="1"/>
    <col min="3" max="3" width="13.5703125" hidden="1" customWidth="1"/>
    <col min="4" max="6" width="14.5703125" bestFit="1" customWidth="1"/>
    <col min="7" max="7" width="16.85546875" bestFit="1" customWidth="1"/>
  </cols>
  <sheetData>
    <row r="1" spans="1:7" ht="15.75" x14ac:dyDescent="0.25">
      <c r="A1" s="170" t="s">
        <v>301</v>
      </c>
      <c r="B1" s="171"/>
      <c r="C1" s="172"/>
      <c r="D1" s="172"/>
      <c r="E1" s="170"/>
      <c r="F1" s="172"/>
      <c r="G1" s="170" t="s">
        <v>300</v>
      </c>
    </row>
    <row r="2" spans="1:7" x14ac:dyDescent="0.25">
      <c r="A2" s="167"/>
      <c r="B2" s="168"/>
      <c r="C2" s="169"/>
      <c r="D2" s="169"/>
      <c r="E2" s="167"/>
      <c r="F2" s="169"/>
      <c r="G2" s="167"/>
    </row>
    <row r="3" spans="1:7" ht="15.75" x14ac:dyDescent="0.25">
      <c r="A3" s="169"/>
      <c r="B3" s="169"/>
      <c r="C3" s="169"/>
      <c r="D3" s="169"/>
      <c r="E3" s="243" t="s">
        <v>309</v>
      </c>
      <c r="F3" s="243"/>
      <c r="G3" s="243"/>
    </row>
    <row r="4" spans="1:7" ht="15.75" thickBot="1" x14ac:dyDescent="0.3">
      <c r="A4" s="160" t="s">
        <v>303</v>
      </c>
      <c r="B4" s="70"/>
      <c r="C4" s="161" t="s">
        <v>281</v>
      </c>
      <c r="D4" s="161" t="s">
        <v>274</v>
      </c>
      <c r="E4" s="162" t="s">
        <v>275</v>
      </c>
      <c r="F4" s="161" t="s">
        <v>276</v>
      </c>
      <c r="G4" s="163" t="s">
        <v>277</v>
      </c>
    </row>
    <row r="5" spans="1:7" ht="15.75" thickBot="1" x14ac:dyDescent="0.3">
      <c r="A5" s="75" t="s">
        <v>282</v>
      </c>
      <c r="B5" s="76"/>
      <c r="C5" s="77">
        <f>SUM(C6:C10)</f>
        <v>46839212</v>
      </c>
      <c r="D5" s="164">
        <f>SUM(D6:D10)</f>
        <v>46839212</v>
      </c>
      <c r="E5" s="164">
        <f>SUM(E6:E10)</f>
        <v>41150125.349999994</v>
      </c>
      <c r="F5" s="165">
        <f>SUM(F6:F10)</f>
        <v>42960730.865400001</v>
      </c>
      <c r="G5" s="165">
        <f>SUM(G6:G10)</f>
        <v>44893963.754343003</v>
      </c>
    </row>
    <row r="6" spans="1:7" x14ac:dyDescent="0.25">
      <c r="A6" s="217" t="s">
        <v>283</v>
      </c>
      <c r="B6" s="218"/>
      <c r="C6" s="219">
        <v>8883710</v>
      </c>
      <c r="D6" s="220">
        <v>8883710</v>
      </c>
      <c r="E6" s="221">
        <f>C6*90%</f>
        <v>7995339</v>
      </c>
      <c r="F6" s="222">
        <f>E6*104.4%</f>
        <v>8347133.9160000002</v>
      </c>
      <c r="G6" s="220">
        <f>F6*104.5%</f>
        <v>8722754.9422199987</v>
      </c>
    </row>
    <row r="7" spans="1:7" x14ac:dyDescent="0.25">
      <c r="A7" s="217" t="s">
        <v>284</v>
      </c>
      <c r="B7" s="218"/>
      <c r="C7" s="219">
        <v>6701103</v>
      </c>
      <c r="D7" s="220">
        <v>6701103</v>
      </c>
      <c r="E7" s="221">
        <v>5025827.25</v>
      </c>
      <c r="F7" s="222">
        <v>5246963.6490000002</v>
      </c>
      <c r="G7" s="220">
        <v>5483077.0132050002</v>
      </c>
    </row>
    <row r="8" spans="1:7" x14ac:dyDescent="0.25">
      <c r="A8" s="217" t="s">
        <v>285</v>
      </c>
      <c r="B8" s="218"/>
      <c r="C8" s="219">
        <v>29295527</v>
      </c>
      <c r="D8" s="220">
        <v>29295527</v>
      </c>
      <c r="E8" s="221">
        <f>C8*90%</f>
        <v>26365974.300000001</v>
      </c>
      <c r="F8" s="222">
        <f>E8*104.4%</f>
        <v>27526077.169200003</v>
      </c>
      <c r="G8" s="220">
        <f>F8*104.5%</f>
        <v>28764750.641814001</v>
      </c>
    </row>
    <row r="9" spans="1:7" x14ac:dyDescent="0.25">
      <c r="A9" s="217" t="s">
        <v>286</v>
      </c>
      <c r="B9" s="218"/>
      <c r="C9" s="219">
        <v>1958872</v>
      </c>
      <c r="D9" s="220">
        <v>1958872</v>
      </c>
      <c r="E9" s="221">
        <f>C9*90%</f>
        <v>1762984.8</v>
      </c>
      <c r="F9" s="222">
        <f>E9*104.4%</f>
        <v>1840556.1312000002</v>
      </c>
      <c r="G9" s="220">
        <f>F9*104.5%</f>
        <v>1923381.157104</v>
      </c>
    </row>
    <row r="10" spans="1:7" ht="15.75" thickBot="1" x14ac:dyDescent="0.3">
      <c r="A10" s="191" t="s">
        <v>287</v>
      </c>
      <c r="B10" s="223"/>
      <c r="C10" s="224">
        <v>0</v>
      </c>
      <c r="D10" s="225"/>
      <c r="E10" s="226">
        <f>C10*104.8%</f>
        <v>0</v>
      </c>
      <c r="F10" s="195">
        <f>E10*104.4%</f>
        <v>0</v>
      </c>
      <c r="G10" s="183">
        <f>F10*104.5%</f>
        <v>0</v>
      </c>
    </row>
    <row r="11" spans="1:7" x14ac:dyDescent="0.25">
      <c r="A11" s="93"/>
      <c r="B11" s="81"/>
      <c r="C11" s="81"/>
      <c r="D11" s="21"/>
      <c r="E11" s="24"/>
      <c r="F11" s="24"/>
      <c r="G11" s="40"/>
    </row>
    <row r="12" spans="1:7" ht="15.75" thickBot="1" x14ac:dyDescent="0.3">
      <c r="A12" s="70"/>
      <c r="B12" s="70"/>
      <c r="C12" s="70"/>
      <c r="D12" s="72" t="s">
        <v>274</v>
      </c>
      <c r="E12" s="73" t="s">
        <v>275</v>
      </c>
      <c r="F12" s="72" t="s">
        <v>276</v>
      </c>
      <c r="G12" s="74" t="s">
        <v>277</v>
      </c>
    </row>
    <row r="13" spans="1:7" ht="15.75" thickBot="1" x14ac:dyDescent="0.3">
      <c r="A13" s="75" t="s">
        <v>288</v>
      </c>
      <c r="B13" s="76"/>
      <c r="C13" s="94"/>
      <c r="D13" s="165">
        <f>SUM(D14:D15)</f>
        <v>355525477.64066696</v>
      </c>
      <c r="E13" s="165">
        <v>372590700.56741905</v>
      </c>
      <c r="F13" s="165">
        <v>388984691.39238548</v>
      </c>
      <c r="G13" s="165">
        <v>406489002.50504285</v>
      </c>
    </row>
    <row r="14" spans="1:7" x14ac:dyDescent="0.25">
      <c r="A14" s="184" t="s">
        <v>278</v>
      </c>
      <c r="B14" s="185"/>
      <c r="C14" s="186"/>
      <c r="D14" s="187">
        <v>256027020.66666666</v>
      </c>
      <c r="E14" s="188">
        <v>268316317.65866667</v>
      </c>
      <c r="F14" s="189">
        <v>280122235.63564801</v>
      </c>
      <c r="G14" s="190">
        <v>292727736.23925221</v>
      </c>
    </row>
    <row r="15" spans="1:7" ht="15.75" thickBot="1" x14ac:dyDescent="0.3">
      <c r="A15" s="191" t="s">
        <v>279</v>
      </c>
      <c r="B15" s="192"/>
      <c r="C15" s="193"/>
      <c r="D15" s="194">
        <v>99498456.974000335</v>
      </c>
      <c r="E15" s="195">
        <v>104274382.90875235</v>
      </c>
      <c r="F15" s="183">
        <v>108862455.75673744</v>
      </c>
      <c r="G15" s="183">
        <v>113761266.26579063</v>
      </c>
    </row>
    <row r="16" spans="1:7" x14ac:dyDescent="0.25">
      <c r="A16" s="227"/>
      <c r="B16" s="227"/>
      <c r="C16" s="227"/>
      <c r="D16" s="227"/>
      <c r="E16" s="228"/>
      <c r="F16" s="228"/>
      <c r="G16" s="227"/>
    </row>
    <row r="17" spans="1:7" hidden="1" x14ac:dyDescent="0.25">
      <c r="A17" s="227"/>
      <c r="B17" s="227"/>
      <c r="C17" s="227"/>
      <c r="D17" s="227"/>
      <c r="E17" s="228"/>
      <c r="F17" s="228"/>
      <c r="G17" s="227"/>
    </row>
    <row r="18" spans="1:7" ht="15.75" thickBot="1" x14ac:dyDescent="0.3">
      <c r="A18" s="229" t="s">
        <v>305</v>
      </c>
      <c r="B18" s="227"/>
      <c r="C18" s="227"/>
      <c r="D18" s="230">
        <f>D5+D13</f>
        <v>402364689.64066696</v>
      </c>
      <c r="E18" s="230">
        <f>E5+E13</f>
        <v>413740825.91741908</v>
      </c>
      <c r="F18" s="230">
        <f>F5+F13</f>
        <v>431945422.2577855</v>
      </c>
      <c r="G18" s="230">
        <f>G5+G13</f>
        <v>451382966.25938582</v>
      </c>
    </row>
    <row r="19" spans="1:7" ht="15.75" thickTop="1" x14ac:dyDescent="0.25">
      <c r="A19" s="169"/>
      <c r="B19" s="169"/>
      <c r="C19" s="169"/>
      <c r="D19" s="169"/>
      <c r="E19" s="169"/>
      <c r="F19" s="169"/>
      <c r="G19" s="169"/>
    </row>
    <row r="20" spans="1:7" x14ac:dyDescent="0.25">
      <c r="A20" s="169"/>
      <c r="B20" s="169"/>
      <c r="C20" s="169"/>
      <c r="D20" s="169"/>
      <c r="E20" s="169"/>
      <c r="F20" s="169"/>
      <c r="G20" s="169"/>
    </row>
    <row r="21" spans="1:7" x14ac:dyDescent="0.25">
      <c r="A21" s="231"/>
      <c r="B21" s="169"/>
      <c r="C21" s="169"/>
      <c r="D21" s="169"/>
      <c r="E21" s="169"/>
      <c r="F21" s="169"/>
      <c r="G21" s="169"/>
    </row>
    <row r="22" spans="1:7" ht="15.75" thickBot="1" x14ac:dyDescent="0.3">
      <c r="A22" s="232" t="s">
        <v>304</v>
      </c>
      <c r="B22" s="148"/>
      <c r="C22" s="148" t="s">
        <v>268</v>
      </c>
      <c r="D22" s="175" t="s">
        <v>274</v>
      </c>
      <c r="E22" s="176" t="s">
        <v>275</v>
      </c>
      <c r="F22" s="175" t="s">
        <v>276</v>
      </c>
      <c r="G22" s="177" t="s">
        <v>277</v>
      </c>
    </row>
    <row r="23" spans="1:7" x14ac:dyDescent="0.25">
      <c r="A23" s="210" t="s">
        <v>278</v>
      </c>
      <c r="B23" s="208"/>
      <c r="C23" s="174"/>
      <c r="D23" s="178">
        <v>11574352.8288</v>
      </c>
      <c r="E23" s="179">
        <v>12129921.764582401</v>
      </c>
      <c r="F23" s="179">
        <v>12663638.322224027</v>
      </c>
      <c r="G23" s="180">
        <v>13233502.046724107</v>
      </c>
    </row>
    <row r="24" spans="1:7" ht="15.75" thickBot="1" x14ac:dyDescent="0.3">
      <c r="A24" s="211" t="s">
        <v>279</v>
      </c>
      <c r="B24" s="208"/>
      <c r="C24" s="174">
        <f>C18</f>
        <v>0</v>
      </c>
      <c r="D24" s="181">
        <v>110400</v>
      </c>
      <c r="E24" s="182">
        <v>115699.20000000001</v>
      </c>
      <c r="F24" s="182">
        <v>120789.96480000002</v>
      </c>
      <c r="G24" s="183">
        <v>126225.51321600001</v>
      </c>
    </row>
    <row r="25" spans="1:7" ht="15.75" thickBot="1" x14ac:dyDescent="0.3">
      <c r="A25" s="209" t="s">
        <v>302</v>
      </c>
      <c r="B25" s="166"/>
      <c r="C25" s="174">
        <f>SUM(C23:C24)</f>
        <v>0</v>
      </c>
      <c r="D25" s="236">
        <f>SUM(D23:D24)</f>
        <v>11684752.8288</v>
      </c>
      <c r="E25" s="237">
        <f>SUM(E23:E24)</f>
        <v>12245620.9645824</v>
      </c>
      <c r="F25" s="238">
        <f>SUM(F23:F24)</f>
        <v>12784428.287024027</v>
      </c>
      <c r="G25" s="239">
        <f>SUM(G23:G24)</f>
        <v>13359727.559940107</v>
      </c>
    </row>
    <row r="26" spans="1:7" x14ac:dyDescent="0.25">
      <c r="A26" s="159"/>
      <c r="D26" s="18"/>
      <c r="E26" s="18"/>
      <c r="F26" s="18"/>
      <c r="G26" s="18"/>
    </row>
    <row r="27" spans="1:7" ht="15.75" thickBot="1" x14ac:dyDescent="0.3">
      <c r="A27" s="214" t="s">
        <v>310</v>
      </c>
      <c r="B27" s="173"/>
      <c r="C27" s="173"/>
      <c r="D27" s="175" t="s">
        <v>274</v>
      </c>
      <c r="E27" s="175" t="s">
        <v>275</v>
      </c>
      <c r="F27" s="175" t="s">
        <v>276</v>
      </c>
      <c r="G27" s="197" t="s">
        <v>277</v>
      </c>
    </row>
    <row r="28" spans="1:7" x14ac:dyDescent="0.25">
      <c r="A28" s="215" t="s">
        <v>306</v>
      </c>
      <c r="B28" s="212" t="e">
        <f>'[17]DETAILED OCT GS560'!AB26</f>
        <v>#REF!</v>
      </c>
      <c r="C28" s="203">
        <v>982439</v>
      </c>
      <c r="D28" s="204">
        <v>982439</v>
      </c>
      <c r="E28" s="205">
        <v>785495.91200000001</v>
      </c>
      <c r="F28" s="206">
        <v>820057.73212800012</v>
      </c>
      <c r="G28" s="207">
        <v>856960.33007376012</v>
      </c>
    </row>
    <row r="29" spans="1:7" ht="15.75" thickBot="1" x14ac:dyDescent="0.3">
      <c r="A29" s="216" t="s">
        <v>307</v>
      </c>
      <c r="B29" s="213" t="e">
        <f>'[17]DETAILED OCT GS560'!AB323+'[17]DETAILED OCT GS560'!AB415</f>
        <v>#REF!</v>
      </c>
      <c r="C29" s="196" t="e">
        <f>'[17]DETAILED OCT GS560'!AC323+'[17]DETAILED OCT GS560'!AC415</f>
        <v>#REF!</v>
      </c>
      <c r="D29" s="198">
        <v>462127</v>
      </c>
      <c r="E29" s="199">
        <v>1922755.946</v>
      </c>
      <c r="F29" s="200">
        <v>2007357.2076240003</v>
      </c>
      <c r="G29" s="201">
        <v>2097688.2819670802</v>
      </c>
    </row>
    <row r="30" spans="1:7" x14ac:dyDescent="0.25">
      <c r="A30" s="240"/>
      <c r="B30" s="202"/>
      <c r="C30" s="203"/>
      <c r="D30" s="241"/>
      <c r="E30" s="241"/>
      <c r="F30" s="242"/>
      <c r="G30" s="242"/>
    </row>
    <row r="31" spans="1:7" ht="15.75" thickBot="1" x14ac:dyDescent="0.3">
      <c r="A31" s="167" t="s">
        <v>302</v>
      </c>
      <c r="B31" s="233" t="e">
        <f>B27+B28+B29</f>
        <v>#REF!</v>
      </c>
      <c r="C31" s="233" t="e">
        <f>C27+C28+C29</f>
        <v>#REF!</v>
      </c>
      <c r="D31" s="234">
        <f>D28+D29</f>
        <v>1444566</v>
      </c>
      <c r="E31" s="234">
        <f t="shared" ref="E31:G31" si="0">E28+E29</f>
        <v>2708251.858</v>
      </c>
      <c r="F31" s="234">
        <f t="shared" si="0"/>
        <v>2827414.9397520004</v>
      </c>
      <c r="G31" s="234">
        <f t="shared" si="0"/>
        <v>2954648.6120408401</v>
      </c>
    </row>
    <row r="32" spans="1:7" ht="15.75" thickTop="1" x14ac:dyDescent="0.25">
      <c r="A32" s="167"/>
      <c r="B32" s="169"/>
      <c r="C32" s="169"/>
      <c r="D32" s="169"/>
      <c r="E32" s="169"/>
      <c r="F32" s="169"/>
      <c r="G32" s="169"/>
    </row>
    <row r="33" spans="1:7" ht="15.75" thickBot="1" x14ac:dyDescent="0.3">
      <c r="A33" s="167" t="s">
        <v>308</v>
      </c>
      <c r="B33" s="169"/>
      <c r="C33" s="169"/>
      <c r="D33" s="235">
        <f>D18+D25+D31</f>
        <v>415494008.46946698</v>
      </c>
      <c r="E33" s="235">
        <f t="shared" ref="E33:G33" si="1">E18+E25+E31</f>
        <v>428694698.74000144</v>
      </c>
      <c r="F33" s="235">
        <f t="shared" si="1"/>
        <v>447557265.4845615</v>
      </c>
      <c r="G33" s="235">
        <f t="shared" si="1"/>
        <v>467697342.43136674</v>
      </c>
    </row>
    <row r="34" spans="1:7" ht="15.75" thickTop="1" x14ac:dyDescent="0.25"/>
  </sheetData>
  <mergeCells count="1">
    <mergeCell ref="E3:G3"/>
  </mergeCells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A39"/>
  <sheetViews>
    <sheetView topLeftCell="C13" workbookViewId="0">
      <selection activeCell="K38" sqref="K38"/>
    </sheetView>
  </sheetViews>
  <sheetFormatPr defaultColWidth="9.140625" defaultRowHeight="12" x14ac:dyDescent="0.2"/>
  <cols>
    <col min="1" max="1" width="10.42578125" style="52" hidden="1" customWidth="1"/>
    <col min="2" max="2" width="9.85546875" style="52" hidden="1" customWidth="1"/>
    <col min="3" max="3" width="9.5703125" style="52" bestFit="1" customWidth="1"/>
    <col min="4" max="4" width="25.28515625" style="52" bestFit="1" customWidth="1"/>
    <col min="5" max="5" width="7.42578125" style="52" bestFit="1" customWidth="1"/>
    <col min="6" max="6" width="9.42578125" style="52" bestFit="1" customWidth="1"/>
    <col min="7" max="7" width="6.85546875" style="52" bestFit="1" customWidth="1"/>
    <col min="8" max="8" width="13" style="52" bestFit="1" customWidth="1"/>
    <col min="9" max="9" width="11.5703125" style="52" bestFit="1" customWidth="1"/>
    <col min="10" max="10" width="13.5703125" style="52" bestFit="1" customWidth="1"/>
    <col min="11" max="11" width="11.140625" style="52" bestFit="1" customWidth="1"/>
    <col min="12" max="12" width="27.42578125" style="52" bestFit="1" customWidth="1"/>
    <col min="13" max="13" width="12.28515625" style="52" bestFit="1" customWidth="1"/>
    <col min="14" max="14" width="9.85546875" style="52" bestFit="1" customWidth="1"/>
    <col min="15" max="15" width="10" style="52" bestFit="1" customWidth="1"/>
    <col min="16" max="16" width="10.85546875" style="52" bestFit="1" customWidth="1"/>
    <col min="17" max="17" width="10.7109375" style="52" bestFit="1" customWidth="1"/>
    <col min="18" max="19" width="11.85546875" style="52" bestFit="1" customWidth="1"/>
    <col min="20" max="20" width="7.85546875" style="52" bestFit="1" customWidth="1"/>
    <col min="21" max="21" width="18.28515625" style="52" bestFit="1" customWidth="1"/>
    <col min="22" max="22" width="18.42578125" style="52" bestFit="1" customWidth="1"/>
    <col min="23" max="23" width="21.28515625" style="52" bestFit="1" customWidth="1"/>
    <col min="24" max="24" width="17.7109375" style="52" bestFit="1" customWidth="1"/>
    <col min="25" max="25" width="20.28515625" style="52" bestFit="1" customWidth="1"/>
    <col min="26" max="26" width="21.28515625" style="52" bestFit="1" customWidth="1"/>
    <col min="27" max="27" width="24.140625" style="52" bestFit="1" customWidth="1"/>
    <col min="28" max="16384" width="9.140625" style="52"/>
  </cols>
  <sheetData>
    <row r="1" spans="1:27" s="109" customFormat="1" ht="35.25" customHeight="1" x14ac:dyDescent="0.25">
      <c r="A1" s="106" t="s">
        <v>5</v>
      </c>
      <c r="B1" s="106" t="s">
        <v>6</v>
      </c>
      <c r="C1" s="106" t="s">
        <v>7</v>
      </c>
      <c r="D1" s="106" t="s">
        <v>8</v>
      </c>
      <c r="E1" s="106" t="s">
        <v>9</v>
      </c>
      <c r="F1" s="106" t="s">
        <v>10</v>
      </c>
      <c r="G1" s="106" t="s">
        <v>13</v>
      </c>
      <c r="H1" s="106" t="s">
        <v>11</v>
      </c>
      <c r="I1" s="106" t="s">
        <v>12</v>
      </c>
      <c r="J1" s="106"/>
      <c r="K1" s="107" t="s">
        <v>14</v>
      </c>
      <c r="L1" s="107" t="s">
        <v>290</v>
      </c>
      <c r="M1" s="106" t="s">
        <v>17</v>
      </c>
      <c r="N1" s="106" t="s">
        <v>15</v>
      </c>
      <c r="O1" s="106" t="s">
        <v>18</v>
      </c>
      <c r="P1" s="106" t="s">
        <v>19</v>
      </c>
      <c r="Q1" s="106" t="s">
        <v>21</v>
      </c>
      <c r="R1" s="106" t="s">
        <v>22</v>
      </c>
      <c r="S1" s="106" t="s">
        <v>23</v>
      </c>
      <c r="T1" s="106" t="s">
        <v>24</v>
      </c>
      <c r="U1" s="108" t="s">
        <v>25</v>
      </c>
      <c r="V1" s="108" t="s">
        <v>26</v>
      </c>
      <c r="W1" s="108" t="s">
        <v>27</v>
      </c>
      <c r="X1" s="108" t="s">
        <v>28</v>
      </c>
      <c r="Y1" s="108" t="s">
        <v>29</v>
      </c>
      <c r="Z1" s="108" t="s">
        <v>30</v>
      </c>
      <c r="AA1" s="108" t="s">
        <v>31</v>
      </c>
    </row>
    <row r="2" spans="1:27" s="113" customFormat="1" x14ac:dyDescent="0.2">
      <c r="A2" s="110"/>
      <c r="B2" s="110"/>
      <c r="C2" s="110">
        <v>200438</v>
      </c>
      <c r="D2" s="110" t="s">
        <v>291</v>
      </c>
      <c r="E2" s="110" t="s">
        <v>36</v>
      </c>
      <c r="F2" s="110" t="s">
        <v>34</v>
      </c>
      <c r="G2" s="110">
        <v>42</v>
      </c>
      <c r="H2" s="110">
        <v>501002</v>
      </c>
      <c r="I2" s="110" t="s">
        <v>292</v>
      </c>
      <c r="J2" s="110"/>
      <c r="K2" s="111">
        <v>1479002</v>
      </c>
      <c r="L2" s="111">
        <f>K2*4.64%+K2</f>
        <v>1547627.6928000001</v>
      </c>
      <c r="M2" s="112">
        <v>0</v>
      </c>
      <c r="N2" s="111">
        <f>1200*12</f>
        <v>14400</v>
      </c>
      <c r="O2" s="112">
        <v>0</v>
      </c>
      <c r="P2" s="112">
        <v>0</v>
      </c>
      <c r="Q2" s="112">
        <v>0</v>
      </c>
      <c r="R2" s="112">
        <v>0</v>
      </c>
      <c r="S2" s="112">
        <v>0</v>
      </c>
      <c r="T2" s="112">
        <v>0</v>
      </c>
      <c r="U2" s="110"/>
      <c r="V2" s="110"/>
      <c r="W2" s="110"/>
      <c r="X2" s="110"/>
      <c r="Y2" s="110"/>
      <c r="Z2" s="110"/>
      <c r="AA2" s="110"/>
    </row>
    <row r="3" spans="1:27" s="113" customFormat="1" ht="12.75" thickBot="1" x14ac:dyDescent="0.25">
      <c r="H3" s="114"/>
      <c r="K3" s="115">
        <f>SUM(K2)</f>
        <v>1479002</v>
      </c>
      <c r="L3" s="115">
        <f>SUM(L2)</f>
        <v>1547627.6928000001</v>
      </c>
      <c r="M3" s="115">
        <f t="shared" ref="M3:AA3" si="0">SUM(M2)</f>
        <v>0</v>
      </c>
      <c r="N3" s="115">
        <f t="shared" si="0"/>
        <v>14400</v>
      </c>
      <c r="O3" s="115">
        <f t="shared" si="0"/>
        <v>0</v>
      </c>
      <c r="P3" s="115">
        <f t="shared" si="0"/>
        <v>0</v>
      </c>
      <c r="Q3" s="115">
        <f t="shared" si="0"/>
        <v>0</v>
      </c>
      <c r="R3" s="115">
        <f t="shared" si="0"/>
        <v>0</v>
      </c>
      <c r="S3" s="115">
        <f t="shared" si="0"/>
        <v>0</v>
      </c>
      <c r="T3" s="115">
        <f t="shared" si="0"/>
        <v>0</v>
      </c>
      <c r="U3" s="115">
        <f t="shared" si="0"/>
        <v>0</v>
      </c>
      <c r="V3" s="115">
        <f t="shared" si="0"/>
        <v>0</v>
      </c>
      <c r="W3" s="115">
        <f t="shared" si="0"/>
        <v>0</v>
      </c>
      <c r="X3" s="115">
        <f t="shared" si="0"/>
        <v>0</v>
      </c>
      <c r="Y3" s="115">
        <f t="shared" si="0"/>
        <v>0</v>
      </c>
      <c r="Z3" s="115">
        <f t="shared" si="0"/>
        <v>0</v>
      </c>
      <c r="AA3" s="115">
        <f t="shared" si="0"/>
        <v>0</v>
      </c>
    </row>
    <row r="4" spans="1:27" s="113" customFormat="1" ht="12.75" thickTop="1" x14ac:dyDescent="0.2">
      <c r="K4" s="116"/>
      <c r="L4" s="116"/>
      <c r="M4" s="117"/>
      <c r="N4" s="116"/>
      <c r="O4" s="117"/>
      <c r="P4" s="117"/>
      <c r="Q4" s="117"/>
      <c r="R4" s="117"/>
      <c r="S4" s="117"/>
      <c r="T4" s="117"/>
    </row>
    <row r="5" spans="1:27" s="113" customFormat="1" x14ac:dyDescent="0.2">
      <c r="K5" s="116"/>
      <c r="L5" s="116"/>
      <c r="M5" s="117"/>
      <c r="N5" s="116"/>
      <c r="O5" s="117"/>
      <c r="P5" s="117"/>
      <c r="Q5" s="117"/>
      <c r="R5" s="117"/>
      <c r="S5" s="117"/>
      <c r="T5" s="117"/>
    </row>
    <row r="6" spans="1:27" s="113" customFormat="1" x14ac:dyDescent="0.2">
      <c r="A6" s="118"/>
      <c r="B6" s="118"/>
      <c r="C6" s="118">
        <v>27067</v>
      </c>
      <c r="D6" s="118" t="s">
        <v>293</v>
      </c>
      <c r="E6" s="118" t="s">
        <v>36</v>
      </c>
      <c r="F6" s="118" t="s">
        <v>34</v>
      </c>
      <c r="G6" s="118">
        <v>47</v>
      </c>
      <c r="H6" s="118">
        <v>501101</v>
      </c>
      <c r="I6" s="118" t="s">
        <v>292</v>
      </c>
      <c r="J6" s="118"/>
      <c r="K6" s="119">
        <v>2345220</v>
      </c>
      <c r="L6" s="119">
        <f>K6*4.64%+K6</f>
        <v>2454038.2080000001</v>
      </c>
      <c r="M6" s="120">
        <v>0</v>
      </c>
      <c r="N6" s="119">
        <f>2000*12</f>
        <v>24000</v>
      </c>
      <c r="O6" s="120">
        <v>0</v>
      </c>
      <c r="P6" s="120">
        <v>0</v>
      </c>
      <c r="Q6" s="120">
        <v>0</v>
      </c>
      <c r="R6" s="120">
        <v>0</v>
      </c>
      <c r="S6" s="120">
        <v>0</v>
      </c>
      <c r="T6" s="120">
        <v>0</v>
      </c>
      <c r="U6" s="118"/>
      <c r="V6" s="118"/>
      <c r="W6" s="118"/>
      <c r="X6" s="118"/>
      <c r="Y6" s="118"/>
      <c r="Z6" s="118"/>
      <c r="AA6" s="118"/>
    </row>
    <row r="7" spans="1:27" s="113" customFormat="1" ht="12.75" thickBot="1" x14ac:dyDescent="0.25">
      <c r="H7" s="114"/>
      <c r="K7" s="115">
        <f>SUM(K6)</f>
        <v>2345220</v>
      </c>
      <c r="L7" s="115">
        <f t="shared" ref="L7:AA7" si="1">SUM(L6)</f>
        <v>2454038.2080000001</v>
      </c>
      <c r="M7" s="115">
        <f t="shared" si="1"/>
        <v>0</v>
      </c>
      <c r="N7" s="115">
        <f t="shared" si="1"/>
        <v>24000</v>
      </c>
      <c r="O7" s="115">
        <f t="shared" si="1"/>
        <v>0</v>
      </c>
      <c r="P7" s="115">
        <f t="shared" si="1"/>
        <v>0</v>
      </c>
      <c r="Q7" s="115">
        <f t="shared" si="1"/>
        <v>0</v>
      </c>
      <c r="R7" s="115">
        <f t="shared" si="1"/>
        <v>0</v>
      </c>
      <c r="S7" s="115">
        <f t="shared" si="1"/>
        <v>0</v>
      </c>
      <c r="T7" s="115">
        <f t="shared" si="1"/>
        <v>0</v>
      </c>
      <c r="U7" s="115">
        <f t="shared" si="1"/>
        <v>0</v>
      </c>
      <c r="V7" s="115">
        <f t="shared" si="1"/>
        <v>0</v>
      </c>
      <c r="W7" s="115">
        <f t="shared" si="1"/>
        <v>0</v>
      </c>
      <c r="X7" s="115">
        <f t="shared" si="1"/>
        <v>0</v>
      </c>
      <c r="Y7" s="115">
        <f t="shared" si="1"/>
        <v>0</v>
      </c>
      <c r="Z7" s="115">
        <f t="shared" si="1"/>
        <v>0</v>
      </c>
      <c r="AA7" s="115">
        <f t="shared" si="1"/>
        <v>0</v>
      </c>
    </row>
    <row r="8" spans="1:27" s="113" customFormat="1" ht="12.75" thickTop="1" x14ac:dyDescent="0.2">
      <c r="K8" s="116"/>
      <c r="L8" s="116"/>
      <c r="M8" s="117"/>
      <c r="N8" s="116"/>
      <c r="O8" s="117"/>
      <c r="P8" s="117"/>
      <c r="Q8" s="117"/>
      <c r="R8" s="117"/>
      <c r="S8" s="117"/>
      <c r="T8" s="117"/>
    </row>
    <row r="9" spans="1:27" s="113" customFormat="1" x14ac:dyDescent="0.2">
      <c r="K9" s="116"/>
      <c r="L9" s="116"/>
      <c r="M9" s="117"/>
      <c r="N9" s="116"/>
      <c r="O9" s="117"/>
      <c r="P9" s="117"/>
      <c r="Q9" s="117"/>
      <c r="R9" s="117"/>
      <c r="S9" s="117"/>
      <c r="T9" s="117"/>
    </row>
    <row r="10" spans="1:27" s="113" customFormat="1" x14ac:dyDescent="0.2">
      <c r="A10" s="121"/>
      <c r="B10" s="121"/>
      <c r="C10" s="121" t="s">
        <v>294</v>
      </c>
      <c r="D10" s="121" t="s">
        <v>295</v>
      </c>
      <c r="E10" s="121" t="s">
        <v>294</v>
      </c>
      <c r="F10" s="121" t="s">
        <v>294</v>
      </c>
      <c r="G10" s="121" t="s">
        <v>294</v>
      </c>
      <c r="H10" s="122">
        <v>501202</v>
      </c>
      <c r="I10" s="118" t="s">
        <v>292</v>
      </c>
      <c r="J10" s="121"/>
      <c r="K10" s="123">
        <v>1596747</v>
      </c>
      <c r="L10" s="119">
        <f>K10*4.64%+K10</f>
        <v>1670836.0608000001</v>
      </c>
      <c r="M10" s="124">
        <v>0</v>
      </c>
      <c r="N10" s="123">
        <f>1200*12</f>
        <v>14400</v>
      </c>
      <c r="O10" s="124">
        <v>0</v>
      </c>
      <c r="P10" s="124">
        <v>0</v>
      </c>
      <c r="Q10" s="124">
        <v>0</v>
      </c>
      <c r="R10" s="124">
        <v>0</v>
      </c>
      <c r="S10" s="124">
        <v>0</v>
      </c>
      <c r="T10" s="124">
        <v>0</v>
      </c>
      <c r="U10" s="125"/>
      <c r="V10" s="125"/>
      <c r="W10" s="125"/>
      <c r="X10" s="125"/>
      <c r="Y10" s="125"/>
      <c r="Z10" s="125"/>
      <c r="AA10" s="125"/>
    </row>
    <row r="11" spans="1:27" s="113" customFormat="1" ht="12.75" thickBot="1" x14ac:dyDescent="0.25">
      <c r="A11" s="126"/>
      <c r="B11" s="126"/>
      <c r="C11" s="126"/>
      <c r="D11" s="126"/>
      <c r="E11" s="126"/>
      <c r="F11" s="126"/>
      <c r="G11" s="126"/>
      <c r="H11" s="127"/>
      <c r="J11" s="126"/>
      <c r="K11" s="128">
        <f>SUM(K10)</f>
        <v>1596747</v>
      </c>
      <c r="L11" s="128">
        <f t="shared" ref="L11:AA11" si="2">SUM(L10)</f>
        <v>1670836.0608000001</v>
      </c>
      <c r="M11" s="128">
        <f t="shared" si="2"/>
        <v>0</v>
      </c>
      <c r="N11" s="128">
        <f t="shared" si="2"/>
        <v>14400</v>
      </c>
      <c r="O11" s="128">
        <f t="shared" si="2"/>
        <v>0</v>
      </c>
      <c r="P11" s="128">
        <f t="shared" si="2"/>
        <v>0</v>
      </c>
      <c r="Q11" s="128">
        <f t="shared" si="2"/>
        <v>0</v>
      </c>
      <c r="R11" s="128">
        <f t="shared" si="2"/>
        <v>0</v>
      </c>
      <c r="S11" s="128">
        <f t="shared" si="2"/>
        <v>0</v>
      </c>
      <c r="T11" s="128">
        <f t="shared" si="2"/>
        <v>0</v>
      </c>
      <c r="U11" s="128">
        <f t="shared" si="2"/>
        <v>0</v>
      </c>
      <c r="V11" s="128">
        <f t="shared" si="2"/>
        <v>0</v>
      </c>
      <c r="W11" s="128">
        <f t="shared" si="2"/>
        <v>0</v>
      </c>
      <c r="X11" s="128">
        <f t="shared" si="2"/>
        <v>0</v>
      </c>
      <c r="Y11" s="128">
        <f t="shared" si="2"/>
        <v>0</v>
      </c>
      <c r="Z11" s="128">
        <f t="shared" si="2"/>
        <v>0</v>
      </c>
      <c r="AA11" s="128">
        <f t="shared" si="2"/>
        <v>0</v>
      </c>
    </row>
    <row r="12" spans="1:27" s="113" customFormat="1" ht="12.75" thickTop="1" x14ac:dyDescent="0.2">
      <c r="A12" s="126"/>
      <c r="B12" s="126"/>
      <c r="C12" s="126"/>
      <c r="D12" s="126"/>
      <c r="E12" s="126"/>
      <c r="F12" s="126"/>
      <c r="G12" s="126"/>
      <c r="H12" s="126"/>
      <c r="J12" s="126"/>
      <c r="K12" s="129"/>
      <c r="L12" s="116"/>
      <c r="M12" s="130"/>
      <c r="N12" s="129"/>
      <c r="O12" s="130"/>
      <c r="P12" s="130"/>
      <c r="Q12" s="130"/>
      <c r="R12" s="130"/>
      <c r="S12" s="130"/>
      <c r="T12" s="130"/>
      <c r="U12" s="131"/>
      <c r="V12" s="131"/>
      <c r="W12" s="131"/>
      <c r="X12" s="131"/>
      <c r="Y12" s="131"/>
      <c r="Z12" s="131"/>
      <c r="AA12" s="131"/>
    </row>
    <row r="13" spans="1:27" s="113" customFormat="1" x14ac:dyDescent="0.2">
      <c r="A13" s="126"/>
      <c r="B13" s="126"/>
      <c r="C13" s="126"/>
      <c r="D13" s="126"/>
      <c r="E13" s="126"/>
      <c r="F13" s="126"/>
      <c r="G13" s="126"/>
      <c r="H13" s="126"/>
      <c r="J13" s="126"/>
      <c r="K13" s="129"/>
      <c r="L13" s="116"/>
      <c r="M13" s="130"/>
      <c r="N13" s="129"/>
      <c r="O13" s="130"/>
      <c r="P13" s="130"/>
      <c r="Q13" s="130"/>
      <c r="R13" s="130"/>
      <c r="S13" s="130"/>
      <c r="T13" s="130"/>
      <c r="U13" s="131"/>
      <c r="V13" s="131"/>
      <c r="W13" s="131"/>
      <c r="X13" s="131"/>
      <c r="Y13" s="131"/>
      <c r="Z13" s="131"/>
      <c r="AA13" s="131"/>
    </row>
    <row r="14" spans="1:27" s="126" customFormat="1" ht="11.25" customHeight="1" x14ac:dyDescent="0.2">
      <c r="A14" s="118"/>
      <c r="B14" s="118"/>
      <c r="C14" s="118">
        <v>200500</v>
      </c>
      <c r="D14" s="118" t="s">
        <v>296</v>
      </c>
      <c r="E14" s="118" t="s">
        <v>36</v>
      </c>
      <c r="F14" s="118" t="s">
        <v>37</v>
      </c>
      <c r="G14" s="118">
        <v>40</v>
      </c>
      <c r="H14" s="118">
        <v>501302</v>
      </c>
      <c r="I14" s="118" t="s">
        <v>292</v>
      </c>
      <c r="J14" s="118"/>
      <c r="K14" s="119">
        <v>1596747</v>
      </c>
      <c r="L14" s="119">
        <f>K14*4.64%+K14</f>
        <v>1670836.0608000001</v>
      </c>
      <c r="M14" s="120">
        <v>0</v>
      </c>
      <c r="N14" s="119">
        <f>1200*12</f>
        <v>14400</v>
      </c>
      <c r="O14" s="120">
        <v>0</v>
      </c>
      <c r="P14" s="120">
        <v>0</v>
      </c>
      <c r="Q14" s="120">
        <v>0</v>
      </c>
      <c r="R14" s="120">
        <v>0</v>
      </c>
      <c r="S14" s="120">
        <v>0</v>
      </c>
      <c r="T14" s="120">
        <v>0</v>
      </c>
      <c r="U14" s="118"/>
      <c r="V14" s="118"/>
      <c r="W14" s="118"/>
      <c r="X14" s="118"/>
      <c r="Y14" s="118"/>
      <c r="Z14" s="118"/>
      <c r="AA14" s="118"/>
    </row>
    <row r="15" spans="1:27" s="126" customFormat="1" ht="11.25" customHeight="1" thickBot="1" x14ac:dyDescent="0.25">
      <c r="A15" s="113"/>
      <c r="B15" s="113"/>
      <c r="C15" s="113"/>
      <c r="D15" s="113"/>
      <c r="E15" s="113"/>
      <c r="F15" s="113"/>
      <c r="G15" s="113"/>
      <c r="H15" s="114"/>
      <c r="I15" s="113"/>
      <c r="J15" s="113"/>
      <c r="K15" s="115">
        <f>SUM(K14)</f>
        <v>1596747</v>
      </c>
      <c r="L15" s="115">
        <f t="shared" ref="L15:AA15" si="3">SUM(L14)</f>
        <v>1670836.0608000001</v>
      </c>
      <c r="M15" s="115">
        <f t="shared" si="3"/>
        <v>0</v>
      </c>
      <c r="N15" s="115">
        <f t="shared" si="3"/>
        <v>14400</v>
      </c>
      <c r="O15" s="115">
        <f t="shared" si="3"/>
        <v>0</v>
      </c>
      <c r="P15" s="115">
        <f t="shared" si="3"/>
        <v>0</v>
      </c>
      <c r="Q15" s="115">
        <f t="shared" si="3"/>
        <v>0</v>
      </c>
      <c r="R15" s="115">
        <f t="shared" si="3"/>
        <v>0</v>
      </c>
      <c r="S15" s="115">
        <f t="shared" si="3"/>
        <v>0</v>
      </c>
      <c r="T15" s="115">
        <f t="shared" si="3"/>
        <v>0</v>
      </c>
      <c r="U15" s="115">
        <f t="shared" si="3"/>
        <v>0</v>
      </c>
      <c r="V15" s="115">
        <f t="shared" si="3"/>
        <v>0</v>
      </c>
      <c r="W15" s="115">
        <f t="shared" si="3"/>
        <v>0</v>
      </c>
      <c r="X15" s="115">
        <f t="shared" si="3"/>
        <v>0</v>
      </c>
      <c r="Y15" s="115">
        <f t="shared" si="3"/>
        <v>0</v>
      </c>
      <c r="Z15" s="115">
        <f t="shared" si="3"/>
        <v>0</v>
      </c>
      <c r="AA15" s="115">
        <f t="shared" si="3"/>
        <v>0</v>
      </c>
    </row>
    <row r="16" spans="1:27" s="126" customFormat="1" ht="11.25" customHeight="1" thickTop="1" x14ac:dyDescent="0.2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6"/>
      <c r="L16" s="116"/>
      <c r="M16" s="117"/>
      <c r="N16" s="116"/>
      <c r="O16" s="117"/>
      <c r="P16" s="117"/>
      <c r="Q16" s="117"/>
      <c r="R16" s="117"/>
      <c r="S16" s="117"/>
      <c r="T16" s="117"/>
      <c r="U16" s="113"/>
      <c r="V16" s="113"/>
      <c r="W16" s="113"/>
      <c r="X16" s="113"/>
      <c r="Y16" s="113"/>
      <c r="Z16" s="113"/>
      <c r="AA16" s="113"/>
    </row>
    <row r="17" spans="1:27" s="126" customFormat="1" ht="11.25" customHeight="1" x14ac:dyDescent="0.2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6"/>
      <c r="L17" s="116"/>
      <c r="M17" s="117"/>
      <c r="N17" s="116"/>
      <c r="O17" s="117"/>
      <c r="P17" s="117"/>
      <c r="Q17" s="117"/>
      <c r="R17" s="117"/>
      <c r="S17" s="117"/>
      <c r="T17" s="117"/>
      <c r="U17" s="113"/>
      <c r="V17" s="113"/>
      <c r="W17" s="113"/>
      <c r="X17" s="113"/>
      <c r="Y17" s="113"/>
      <c r="Z17" s="113"/>
      <c r="AA17" s="113"/>
    </row>
    <row r="18" spans="1:27" s="113" customFormat="1" x14ac:dyDescent="0.2">
      <c r="A18" s="118"/>
      <c r="B18" s="118"/>
      <c r="C18" s="118">
        <v>200405</v>
      </c>
      <c r="D18" s="118" t="s">
        <v>297</v>
      </c>
      <c r="E18" s="118" t="s">
        <v>36</v>
      </c>
      <c r="F18" s="118" t="s">
        <v>34</v>
      </c>
      <c r="G18" s="118">
        <v>44</v>
      </c>
      <c r="H18" s="118">
        <v>501405</v>
      </c>
      <c r="I18" s="118" t="s">
        <v>292</v>
      </c>
      <c r="J18" s="118"/>
      <c r="K18" s="119">
        <v>1223327</v>
      </c>
      <c r="L18" s="119">
        <f>K18*4.64%+K18</f>
        <v>1280089.3728</v>
      </c>
      <c r="M18" s="120">
        <v>0</v>
      </c>
      <c r="N18" s="119">
        <f>1200*12</f>
        <v>14400</v>
      </c>
      <c r="O18" s="120">
        <v>0</v>
      </c>
      <c r="P18" s="120">
        <v>0</v>
      </c>
      <c r="Q18" s="120">
        <v>0</v>
      </c>
      <c r="R18" s="120">
        <v>0</v>
      </c>
      <c r="S18" s="120">
        <v>0</v>
      </c>
      <c r="T18" s="120">
        <v>0</v>
      </c>
      <c r="U18" s="118"/>
      <c r="V18" s="118"/>
      <c r="W18" s="118"/>
      <c r="X18" s="118"/>
      <c r="Y18" s="118"/>
      <c r="Z18" s="118"/>
      <c r="AA18" s="118"/>
    </row>
    <row r="19" spans="1:27" s="113" customFormat="1" ht="12.75" thickBot="1" x14ac:dyDescent="0.25">
      <c r="H19" s="114"/>
      <c r="K19" s="115">
        <f>SUM(K18)</f>
        <v>1223327</v>
      </c>
      <c r="L19" s="115">
        <f t="shared" ref="L19:AA19" si="4">SUM(L18)</f>
        <v>1280089.3728</v>
      </c>
      <c r="M19" s="115">
        <f t="shared" si="4"/>
        <v>0</v>
      </c>
      <c r="N19" s="115">
        <f t="shared" si="4"/>
        <v>14400</v>
      </c>
      <c r="O19" s="115">
        <f t="shared" si="4"/>
        <v>0</v>
      </c>
      <c r="P19" s="115">
        <f t="shared" si="4"/>
        <v>0</v>
      </c>
      <c r="Q19" s="115">
        <f t="shared" si="4"/>
        <v>0</v>
      </c>
      <c r="R19" s="115">
        <f t="shared" si="4"/>
        <v>0</v>
      </c>
      <c r="S19" s="115">
        <f t="shared" si="4"/>
        <v>0</v>
      </c>
      <c r="T19" s="115">
        <f t="shared" si="4"/>
        <v>0</v>
      </c>
      <c r="U19" s="115">
        <f t="shared" si="4"/>
        <v>0</v>
      </c>
      <c r="V19" s="115">
        <f t="shared" si="4"/>
        <v>0</v>
      </c>
      <c r="W19" s="115">
        <f t="shared" si="4"/>
        <v>0</v>
      </c>
      <c r="X19" s="115">
        <f t="shared" si="4"/>
        <v>0</v>
      </c>
      <c r="Y19" s="115">
        <f t="shared" si="4"/>
        <v>0</v>
      </c>
      <c r="Z19" s="115">
        <f t="shared" si="4"/>
        <v>0</v>
      </c>
      <c r="AA19" s="115">
        <f t="shared" si="4"/>
        <v>0</v>
      </c>
    </row>
    <row r="20" spans="1:27" s="113" customFormat="1" ht="12.75" thickTop="1" x14ac:dyDescent="0.2">
      <c r="K20" s="116"/>
      <c r="L20" s="116"/>
      <c r="M20" s="117"/>
      <c r="N20" s="116"/>
      <c r="O20" s="117"/>
      <c r="P20" s="117"/>
      <c r="Q20" s="117"/>
      <c r="R20" s="117"/>
      <c r="S20" s="117"/>
      <c r="T20" s="117"/>
    </row>
    <row r="21" spans="1:27" s="113" customFormat="1" x14ac:dyDescent="0.2">
      <c r="K21" s="116"/>
      <c r="L21" s="116"/>
      <c r="M21" s="117"/>
      <c r="N21" s="116"/>
      <c r="O21" s="117"/>
      <c r="P21" s="117"/>
      <c r="Q21" s="117"/>
      <c r="R21" s="117"/>
      <c r="S21" s="117"/>
      <c r="T21" s="117"/>
    </row>
    <row r="22" spans="1:27" s="113" customFormat="1" x14ac:dyDescent="0.2">
      <c r="A22" s="118"/>
      <c r="B22" s="118"/>
      <c r="C22" s="118">
        <v>200482</v>
      </c>
      <c r="D22" s="118" t="s">
        <v>298</v>
      </c>
      <c r="E22" s="118" t="s">
        <v>36</v>
      </c>
      <c r="F22" s="118" t="s">
        <v>34</v>
      </c>
      <c r="G22" s="118">
        <v>36</v>
      </c>
      <c r="H22" s="118">
        <v>501441</v>
      </c>
      <c r="I22" s="118" t="s">
        <v>292</v>
      </c>
      <c r="J22" s="118"/>
      <c r="K22" s="119">
        <v>1596747</v>
      </c>
      <c r="L22" s="119">
        <f>K22*4.64%+K22</f>
        <v>1670836.0608000001</v>
      </c>
      <c r="M22" s="120">
        <v>0</v>
      </c>
      <c r="N22" s="119">
        <f>1200*12</f>
        <v>14400</v>
      </c>
      <c r="O22" s="120">
        <v>0</v>
      </c>
      <c r="P22" s="120">
        <v>0</v>
      </c>
      <c r="Q22" s="120">
        <v>0</v>
      </c>
      <c r="R22" s="120">
        <v>0</v>
      </c>
      <c r="S22" s="120">
        <v>0</v>
      </c>
      <c r="T22" s="120">
        <v>0</v>
      </c>
      <c r="U22" s="118"/>
      <c r="V22" s="118"/>
      <c r="W22" s="118"/>
      <c r="X22" s="118"/>
      <c r="Y22" s="118"/>
      <c r="Z22" s="118"/>
      <c r="AA22" s="118"/>
    </row>
    <row r="23" spans="1:27" s="113" customFormat="1" ht="12.75" thickBot="1" x14ac:dyDescent="0.25">
      <c r="H23" s="114"/>
      <c r="K23" s="115">
        <f>SUM(K22)</f>
        <v>1596747</v>
      </c>
      <c r="L23" s="115">
        <f t="shared" ref="L23:AA23" si="5">SUM(L22)</f>
        <v>1670836.0608000001</v>
      </c>
      <c r="M23" s="115">
        <f t="shared" si="5"/>
        <v>0</v>
      </c>
      <c r="N23" s="115">
        <f t="shared" si="5"/>
        <v>14400</v>
      </c>
      <c r="O23" s="115">
        <f t="shared" si="5"/>
        <v>0</v>
      </c>
      <c r="P23" s="115">
        <f t="shared" si="5"/>
        <v>0</v>
      </c>
      <c r="Q23" s="115">
        <f t="shared" si="5"/>
        <v>0</v>
      </c>
      <c r="R23" s="115">
        <f t="shared" si="5"/>
        <v>0</v>
      </c>
      <c r="S23" s="115">
        <f t="shared" si="5"/>
        <v>0</v>
      </c>
      <c r="T23" s="115">
        <f t="shared" si="5"/>
        <v>0</v>
      </c>
      <c r="U23" s="115">
        <f t="shared" si="5"/>
        <v>0</v>
      </c>
      <c r="V23" s="115">
        <f t="shared" si="5"/>
        <v>0</v>
      </c>
      <c r="W23" s="115">
        <f t="shared" si="5"/>
        <v>0</v>
      </c>
      <c r="X23" s="115">
        <f t="shared" si="5"/>
        <v>0</v>
      </c>
      <c r="Y23" s="115">
        <f t="shared" si="5"/>
        <v>0</v>
      </c>
      <c r="Z23" s="115">
        <f t="shared" si="5"/>
        <v>0</v>
      </c>
      <c r="AA23" s="115">
        <f t="shared" si="5"/>
        <v>0</v>
      </c>
    </row>
    <row r="24" spans="1:27" s="113" customFormat="1" ht="12.75" thickTop="1" x14ac:dyDescent="0.2">
      <c r="K24" s="116"/>
      <c r="L24" s="116"/>
      <c r="M24" s="117"/>
      <c r="N24" s="116"/>
      <c r="O24" s="117"/>
      <c r="P24" s="117"/>
      <c r="Q24" s="117"/>
      <c r="R24" s="117"/>
      <c r="S24" s="117"/>
      <c r="T24" s="117"/>
    </row>
    <row r="25" spans="1:27" s="113" customFormat="1" x14ac:dyDescent="0.2">
      <c r="K25" s="116"/>
      <c r="L25" s="116"/>
      <c r="M25" s="117"/>
      <c r="N25" s="116"/>
      <c r="O25" s="117"/>
      <c r="P25" s="117"/>
      <c r="Q25" s="117"/>
      <c r="R25" s="117"/>
      <c r="S25" s="117"/>
      <c r="T25" s="117"/>
    </row>
    <row r="26" spans="1:27" s="113" customFormat="1" x14ac:dyDescent="0.2">
      <c r="A26" s="118"/>
      <c r="B26" s="118"/>
      <c r="C26" s="118">
        <v>200404</v>
      </c>
      <c r="D26" s="118" t="s">
        <v>299</v>
      </c>
      <c r="E26" s="118" t="s">
        <v>36</v>
      </c>
      <c r="F26" s="118" t="s">
        <v>37</v>
      </c>
      <c r="G26" s="118">
        <v>47</v>
      </c>
      <c r="H26" s="118">
        <v>501501</v>
      </c>
      <c r="I26" s="118" t="s">
        <v>292</v>
      </c>
      <c r="J26" s="118"/>
      <c r="K26" s="119">
        <v>1223327</v>
      </c>
      <c r="L26" s="119">
        <f>K26*4.64%+K26</f>
        <v>1280089.3728</v>
      </c>
      <c r="M26" s="120">
        <v>0</v>
      </c>
      <c r="N26" s="119">
        <f>1200*12</f>
        <v>14400</v>
      </c>
      <c r="O26" s="120">
        <v>0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18"/>
      <c r="V26" s="118"/>
      <c r="W26" s="118"/>
      <c r="X26" s="118"/>
      <c r="Y26" s="118"/>
      <c r="Z26" s="118"/>
      <c r="AA26" s="118"/>
    </row>
    <row r="27" spans="1:27" s="113" customFormat="1" ht="12.75" thickBot="1" x14ac:dyDescent="0.25">
      <c r="H27" s="114"/>
      <c r="K27" s="115">
        <f>SUM(K26)</f>
        <v>1223327</v>
      </c>
      <c r="L27" s="115">
        <f t="shared" ref="L27:AA27" si="6">SUM(L26)</f>
        <v>1280089.3728</v>
      </c>
      <c r="M27" s="115">
        <f t="shared" si="6"/>
        <v>0</v>
      </c>
      <c r="N27" s="115">
        <f t="shared" si="6"/>
        <v>14400</v>
      </c>
      <c r="O27" s="115">
        <f t="shared" si="6"/>
        <v>0</v>
      </c>
      <c r="P27" s="115">
        <f t="shared" si="6"/>
        <v>0</v>
      </c>
      <c r="Q27" s="115">
        <f t="shared" si="6"/>
        <v>0</v>
      </c>
      <c r="R27" s="115">
        <f t="shared" si="6"/>
        <v>0</v>
      </c>
      <c r="S27" s="115">
        <f t="shared" si="6"/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115">
        <f t="shared" si="6"/>
        <v>0</v>
      </c>
      <c r="Y27" s="115">
        <f t="shared" si="6"/>
        <v>0</v>
      </c>
      <c r="Z27" s="115">
        <f t="shared" si="6"/>
        <v>0</v>
      </c>
      <c r="AA27" s="115">
        <f t="shared" si="6"/>
        <v>0</v>
      </c>
    </row>
    <row r="28" spans="1:27" s="113" customFormat="1" ht="12.75" thickTop="1" x14ac:dyDescent="0.2">
      <c r="K28" s="116"/>
      <c r="L28" s="116"/>
      <c r="M28" s="117"/>
      <c r="N28" s="116"/>
      <c r="O28" s="117"/>
      <c r="P28" s="117"/>
      <c r="Q28" s="117"/>
      <c r="R28" s="117"/>
      <c r="S28" s="117"/>
      <c r="T28" s="117"/>
    </row>
    <row r="29" spans="1:27" s="113" customFormat="1" x14ac:dyDescent="0.2">
      <c r="K29" s="116"/>
      <c r="L29" s="116"/>
      <c r="M29" s="117"/>
      <c r="N29" s="116"/>
      <c r="O29" s="117"/>
      <c r="P29" s="117"/>
      <c r="Q29" s="117"/>
      <c r="R29" s="117"/>
      <c r="S29" s="117"/>
      <c r="T29" s="117"/>
    </row>
    <row r="30" spans="1:27" s="69" customFormat="1" x14ac:dyDescent="0.2">
      <c r="A30" s="132"/>
      <c r="B30" s="133"/>
      <c r="C30" s="134"/>
      <c r="D30" s="134"/>
      <c r="E30" s="134"/>
      <c r="F30" s="134"/>
      <c r="G30" s="134"/>
      <c r="H30" s="134"/>
      <c r="I30" s="134"/>
      <c r="J30" s="135"/>
      <c r="K30" s="136"/>
      <c r="L30" s="136"/>
      <c r="M30" s="135"/>
      <c r="N30" s="136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</row>
    <row r="31" spans="1:27" s="142" customFormat="1" ht="14.25" customHeight="1" x14ac:dyDescent="0.25">
      <c r="A31" s="137"/>
      <c r="B31" s="138"/>
      <c r="C31" s="139"/>
      <c r="D31" s="139"/>
      <c r="E31" s="139"/>
      <c r="F31" s="139"/>
      <c r="G31" s="139"/>
      <c r="H31" s="139"/>
      <c r="I31" s="139"/>
      <c r="J31" s="44" t="s">
        <v>268</v>
      </c>
      <c r="K31" s="140">
        <f>K27+K23+K19+K15+K11+K7+K3</f>
        <v>11061117</v>
      </c>
      <c r="L31" s="140">
        <f>L27+L23+L19+L15+L11+L7+L3</f>
        <v>11574352.8288</v>
      </c>
      <c r="M31" s="140">
        <f t="shared" ref="M31:T31" si="7">M27+M23+M19+M15+M11+M7+M3</f>
        <v>0</v>
      </c>
      <c r="N31" s="140">
        <f t="shared" si="7"/>
        <v>110400</v>
      </c>
      <c r="O31" s="140">
        <f t="shared" si="7"/>
        <v>0</v>
      </c>
      <c r="P31" s="140">
        <f t="shared" si="7"/>
        <v>0</v>
      </c>
      <c r="Q31" s="140">
        <f t="shared" si="7"/>
        <v>0</v>
      </c>
      <c r="R31" s="140">
        <f t="shared" si="7"/>
        <v>0</v>
      </c>
      <c r="S31" s="140">
        <f t="shared" si="7"/>
        <v>0</v>
      </c>
      <c r="T31" s="140">
        <f t="shared" si="7"/>
        <v>0</v>
      </c>
      <c r="U31" s="141"/>
      <c r="V31" s="141"/>
      <c r="W31" s="141"/>
      <c r="X31" s="141"/>
      <c r="Y31" s="141"/>
      <c r="Z31" s="141"/>
      <c r="AA31" s="141"/>
    </row>
    <row r="32" spans="1:27" s="142" customFormat="1" ht="14.25" customHeight="1" x14ac:dyDescent="0.2">
      <c r="A32" s="137"/>
      <c r="B32" s="138"/>
      <c r="C32" s="139"/>
      <c r="D32" s="139"/>
      <c r="E32" s="139"/>
      <c r="F32" s="139"/>
      <c r="G32" s="139"/>
      <c r="H32" s="139"/>
      <c r="I32" s="139"/>
      <c r="J32" s="44" t="s">
        <v>269</v>
      </c>
      <c r="K32" s="143">
        <f>L31*104.8%</f>
        <v>12129921.764582401</v>
      </c>
      <c r="L32" s="143">
        <f>K32</f>
        <v>12129921.764582401</v>
      </c>
      <c r="M32" s="144">
        <v>0</v>
      </c>
      <c r="N32" s="145">
        <f>N31*104.8%</f>
        <v>115699.20000000001</v>
      </c>
      <c r="O32" s="146">
        <v>0</v>
      </c>
      <c r="P32" s="146">
        <v>0</v>
      </c>
      <c r="Q32" s="146">
        <v>0</v>
      </c>
      <c r="R32" s="146">
        <v>0</v>
      </c>
      <c r="S32" s="146">
        <v>0</v>
      </c>
      <c r="T32" s="146">
        <v>0</v>
      </c>
      <c r="U32" s="141"/>
      <c r="V32" s="141"/>
      <c r="W32" s="141"/>
      <c r="X32" s="141"/>
      <c r="Y32" s="141"/>
      <c r="Z32" s="141"/>
      <c r="AA32" s="141"/>
    </row>
    <row r="33" spans="1:27" s="142" customFormat="1" ht="13.5" customHeight="1" x14ac:dyDescent="0.2">
      <c r="A33" s="137"/>
      <c r="B33" s="138"/>
      <c r="C33" s="139"/>
      <c r="D33" s="139"/>
      <c r="E33" s="139"/>
      <c r="F33" s="139"/>
      <c r="G33" s="139"/>
      <c r="H33" s="139"/>
      <c r="I33" s="139"/>
      <c r="J33" s="44" t="s">
        <v>270</v>
      </c>
      <c r="K33" s="143">
        <f>K32*104.4%</f>
        <v>12663638.322224027</v>
      </c>
      <c r="L33" s="143">
        <f>K33</f>
        <v>12663638.322224027</v>
      </c>
      <c r="M33" s="144">
        <v>0</v>
      </c>
      <c r="N33" s="145">
        <f>110400*104.4%</f>
        <v>115257.60000000001</v>
      </c>
      <c r="O33" s="146">
        <v>0</v>
      </c>
      <c r="P33" s="146">
        <v>0</v>
      </c>
      <c r="Q33" s="146">
        <v>0</v>
      </c>
      <c r="R33" s="146">
        <v>0</v>
      </c>
      <c r="S33" s="146">
        <v>0</v>
      </c>
      <c r="T33" s="146">
        <v>0</v>
      </c>
      <c r="U33" s="141"/>
      <c r="V33" s="141"/>
      <c r="W33" s="141"/>
      <c r="X33" s="141"/>
      <c r="Y33" s="141"/>
      <c r="Z33" s="141"/>
      <c r="AA33" s="141"/>
    </row>
    <row r="34" spans="1:27" x14ac:dyDescent="0.2">
      <c r="C34" s="113"/>
      <c r="D34" s="113"/>
      <c r="E34" s="113"/>
      <c r="J34" s="52" t="s">
        <v>271</v>
      </c>
      <c r="L34" s="147"/>
    </row>
    <row r="35" spans="1:27" x14ac:dyDescent="0.2">
      <c r="K35" s="148" t="s">
        <v>272</v>
      </c>
      <c r="L35" s="148" t="s">
        <v>273</v>
      </c>
      <c r="M35" s="148"/>
      <c r="N35" s="148" t="s">
        <v>268</v>
      </c>
      <c r="O35" s="148" t="s">
        <v>269</v>
      </c>
      <c r="P35" s="149" t="s">
        <v>270</v>
      </c>
      <c r="Q35" s="149">
        <v>80.959999999999994</v>
      </c>
      <c r="R35" s="150"/>
      <c r="S35" s="150"/>
    </row>
    <row r="36" spans="1:27" x14ac:dyDescent="0.2">
      <c r="K36" s="151">
        <v>102</v>
      </c>
      <c r="L36" s="151" t="s">
        <v>278</v>
      </c>
      <c r="M36" s="151"/>
      <c r="N36" s="152">
        <f>L31</f>
        <v>11574352.8288</v>
      </c>
      <c r="O36" s="153">
        <f>N36*104.8%</f>
        <v>12129921.764582401</v>
      </c>
      <c r="P36" s="152">
        <f>O36*104.4%</f>
        <v>12663638.322224027</v>
      </c>
      <c r="Q36" s="152">
        <f>P36*104.5%</f>
        <v>13233502.046724107</v>
      </c>
      <c r="R36" s="150"/>
      <c r="S36" s="150"/>
    </row>
    <row r="37" spans="1:27" x14ac:dyDescent="0.2">
      <c r="K37" s="151">
        <v>104</v>
      </c>
      <c r="L37" s="151" t="s">
        <v>279</v>
      </c>
      <c r="M37" s="151"/>
      <c r="N37" s="152">
        <f>N31</f>
        <v>110400</v>
      </c>
      <c r="O37" s="154">
        <f>N37*104.8%</f>
        <v>115699.20000000001</v>
      </c>
      <c r="P37" s="155">
        <f>O37*104.4%</f>
        <v>120789.96480000002</v>
      </c>
      <c r="Q37" s="155">
        <f>P37*104.5%</f>
        <v>126225.51321600001</v>
      </c>
      <c r="R37" s="156"/>
      <c r="S37" s="156"/>
    </row>
    <row r="38" spans="1:27" ht="24" customHeight="1" x14ac:dyDescent="0.2">
      <c r="K38" s="157" t="s">
        <v>280</v>
      </c>
      <c r="L38" s="157"/>
      <c r="M38" s="157"/>
      <c r="N38" s="152">
        <f>SUM(N36:N37)</f>
        <v>11684752.8288</v>
      </c>
      <c r="O38" s="153">
        <f>SUM(O36:O37)</f>
        <v>12245620.9645824</v>
      </c>
      <c r="P38" s="152">
        <f>SUM(P36:P37)</f>
        <v>12784428.287024027</v>
      </c>
      <c r="Q38" s="152">
        <f>SUM(Q36:Q37)</f>
        <v>13359727.559940107</v>
      </c>
      <c r="R38" s="150"/>
      <c r="S38" s="150"/>
    </row>
    <row r="39" spans="1:27" x14ac:dyDescent="0.2">
      <c r="O39" s="158">
        <f>O38-'[17]ADJ BUDGET 2021-22  Summary'!G13</f>
        <v>0</v>
      </c>
    </row>
  </sheetData>
  <autoFilter ref="A1:AA38" xr:uid="{00000000-0009-0000-0000-000001000000}">
    <sortState xmlns:xlrd2="http://schemas.microsoft.com/office/spreadsheetml/2017/richdata2" ref="A2:AB17">
      <sortCondition ref="H1:H17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F11"/>
  <sheetViews>
    <sheetView workbookViewId="0">
      <selection activeCell="C8" sqref="C8"/>
    </sheetView>
  </sheetViews>
  <sheetFormatPr defaultRowHeight="15" x14ac:dyDescent="0.25"/>
  <cols>
    <col min="1" max="1" width="31.140625" bestFit="1" customWidth="1"/>
    <col min="2" max="5" width="15" bestFit="1" customWidth="1"/>
  </cols>
  <sheetData>
    <row r="1" spans="1:6" x14ac:dyDescent="0.25">
      <c r="A1" s="159" t="s">
        <v>301</v>
      </c>
      <c r="B1" s="1"/>
      <c r="E1" s="159" t="s">
        <v>300</v>
      </c>
    </row>
    <row r="3" spans="1:6" x14ac:dyDescent="0.25">
      <c r="B3" s="159" t="str">
        <f>MS!M844</f>
        <v>2021-22</v>
      </c>
      <c r="C3" s="159" t="str">
        <f>MS!N844</f>
        <v>2022-23</v>
      </c>
      <c r="D3" s="159" t="str">
        <f>MS!O844</f>
        <v>2023-24</v>
      </c>
      <c r="E3" s="159" t="str">
        <f>MS!P844</f>
        <v>2024-25</v>
      </c>
    </row>
    <row r="4" spans="1:6" x14ac:dyDescent="0.25">
      <c r="A4" t="s">
        <v>0</v>
      </c>
      <c r="B4" s="2">
        <f>MS!M850</f>
        <v>355525477.64066696</v>
      </c>
      <c r="C4" s="2">
        <f>MS!N850</f>
        <v>413740825.91741908</v>
      </c>
      <c r="D4" s="2">
        <f>MS!O850</f>
        <v>431945422.2577855</v>
      </c>
      <c r="E4" s="2">
        <f>MS!P850</f>
        <v>451382966.25938582</v>
      </c>
      <c r="F4" s="2"/>
    </row>
    <row r="5" spans="1:6" x14ac:dyDescent="0.25">
      <c r="A5" t="s">
        <v>1</v>
      </c>
      <c r="B5" s="2">
        <f>SM!N38</f>
        <v>11684752.8288</v>
      </c>
      <c r="C5" s="2">
        <f>SM!O38</f>
        <v>12245620.9645824</v>
      </c>
      <c r="D5" s="2">
        <f>SM!P38</f>
        <v>12784428.287024027</v>
      </c>
      <c r="E5" s="2">
        <f>SM!Q38</f>
        <v>13359727.559940107</v>
      </c>
      <c r="F5" s="2"/>
    </row>
    <row r="6" spans="1:6" ht="15.75" thickBot="1" x14ac:dyDescent="0.3">
      <c r="B6" s="3">
        <f>SUM(B4:B5)</f>
        <v>367210230.46946698</v>
      </c>
      <c r="C6" s="3">
        <f>SUM(C4:C5)</f>
        <v>425986446.88200146</v>
      </c>
      <c r="D6" s="3">
        <f>SUM(D4:D5)</f>
        <v>444729850.54480952</v>
      </c>
      <c r="E6" s="3">
        <f>SUM(E4:E5)</f>
        <v>464742693.81932592</v>
      </c>
      <c r="F6" s="2"/>
    </row>
    <row r="7" spans="1:6" ht="15.75" thickTop="1" x14ac:dyDescent="0.25">
      <c r="A7" t="s">
        <v>2</v>
      </c>
      <c r="B7" s="2" t="e">
        <f>'[17]DETAILED OCT GS560'!AB6</f>
        <v>#REF!</v>
      </c>
      <c r="C7" s="2">
        <f>'[17]DETAILED OCT GS560'!AC6</f>
        <v>785495.91200000001</v>
      </c>
      <c r="D7" s="2">
        <f>'[17]DETAILED OCT GS560'!AD6</f>
        <v>820057.73212800012</v>
      </c>
      <c r="E7" s="2">
        <f>'[17]DETAILED OCT GS560'!AE6</f>
        <v>856960.33007376012</v>
      </c>
      <c r="F7" s="2"/>
    </row>
    <row r="8" spans="1:6" x14ac:dyDescent="0.25">
      <c r="A8" t="s">
        <v>3</v>
      </c>
      <c r="B8" s="2" t="e">
        <f>'[17]DETAILED OCT GS560'!AB303+'[17]DETAILED OCT GS560'!AB395</f>
        <v>#REF!</v>
      </c>
      <c r="C8" s="2">
        <f>'[17]DETAILED OCT GS560'!AC303+'[17]DETAILED OCT GS560'!AC395</f>
        <v>1922755.946</v>
      </c>
      <c r="D8" s="2">
        <f>'[17]DETAILED OCT GS560'!AD303+'[17]DETAILED OCT GS560'!AD395</f>
        <v>2007357.2076240003</v>
      </c>
      <c r="E8" s="2">
        <f>'[17]DETAILED OCT GS560'!AE303+'[17]DETAILED OCT GS560'!AE395</f>
        <v>2097688.2819670802</v>
      </c>
      <c r="F8" s="2"/>
    </row>
    <row r="9" spans="1:6" ht="15.75" thickBot="1" x14ac:dyDescent="0.3">
      <c r="A9" t="s">
        <v>4</v>
      </c>
      <c r="B9" s="4" t="e">
        <f>B6+B7+B8</f>
        <v>#REF!</v>
      </c>
      <c r="C9" s="4">
        <f>C6+C7+C8</f>
        <v>428694698.74000144</v>
      </c>
      <c r="D9" s="4">
        <f t="shared" ref="D9:E9" si="0">D6+D7+D8</f>
        <v>447557265.48456156</v>
      </c>
      <c r="E9" s="4">
        <f t="shared" si="0"/>
        <v>467697342.4313668</v>
      </c>
    </row>
    <row r="10" spans="1:6" ht="15.75" thickTop="1" x14ac:dyDescent="0.25"/>
    <row r="11" spans="1:6" x14ac:dyDescent="0.25">
      <c r="C11" s="5"/>
      <c r="D11" s="5"/>
      <c r="E11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MS</vt:lpstr>
      <vt:lpstr>Employees Costs</vt:lpstr>
      <vt:lpstr>SM</vt:lpstr>
      <vt:lpstr>Total Emp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Schlechter</dc:creator>
  <cp:lastModifiedBy>Zandile Radebe</cp:lastModifiedBy>
  <cp:lastPrinted>2022-03-25T09:00:34Z</cp:lastPrinted>
  <dcterms:created xsi:type="dcterms:W3CDTF">2022-03-18T13:08:36Z</dcterms:created>
  <dcterms:modified xsi:type="dcterms:W3CDTF">2022-03-25T13:40:10Z</dcterms:modified>
</cp:coreProperties>
</file>